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C:\Users\u016789\Objective\Objects\"/>
    </mc:Choice>
  </mc:AlternateContent>
  <xr:revisionPtr revIDLastSave="0" documentId="13_ncr:1_{F07CB2FD-0159-4355-AE7B-1D2C6D0BF4EF}" xr6:coauthVersionLast="47" xr6:coauthVersionMax="47" xr10:uidLastSave="{00000000-0000-0000-0000-000000000000}"/>
  <bookViews>
    <workbookView xWindow="-120" yWindow="-120" windowWidth="29040" windowHeight="15840" xr2:uid="{00000000-000D-0000-FFFF-FFFF00000000}"/>
  </bookViews>
  <sheets>
    <sheet name="Contents" sheetId="17" r:id="rId1"/>
    <sheet name="Table 13.1a" sheetId="14" r:id="rId2"/>
    <sheet name="Table 13.1b" sheetId="15" r:id="rId3"/>
    <sheet name="Data for chart" sheetId="35" r:id="rId4"/>
    <sheet name="Table 13.1c and Chart 13.1" sheetId="36" r:id="rId5"/>
    <sheet name="Figures for Commentary" sheetId="37" r:id="rId6"/>
    <sheet name="T13.2-13.4" sheetId="23" r:id="rId7"/>
    <sheet name="T13.5" sheetId="38" r:id="rId8"/>
    <sheet name="T13.6a" sheetId="5" r:id="rId9"/>
    <sheet name="T13.6b" sheetId="20" r:id="rId10"/>
    <sheet name="T13.7-13.8" sheetId="6" r:id="rId11"/>
    <sheet name="T13.9-13.10" sheetId="7" r:id="rId12"/>
    <sheet name="T13.11" sheetId="28" r:id="rId13"/>
  </sheets>
  <externalReferences>
    <externalReference r:id="rId14"/>
  </externalReferences>
  <definedNames>
    <definedName name="_xlnm.Print_Area" localSheetId="3">'Data for chart'!$A$1:$I$30</definedName>
    <definedName name="_xlnm.Print_Area" localSheetId="12">'T13.11'!$A$1:$E$2</definedName>
    <definedName name="_xlnm.Print_Area" localSheetId="7">'T13.5'!$A$1:$J$54</definedName>
    <definedName name="_xlnm.Print_Area" localSheetId="8">'T13.6a'!$A$1:$U$207</definedName>
    <definedName name="_xlnm.Print_Area" localSheetId="9">'T13.6b'!$A$1:$U$207</definedName>
    <definedName name="_xlnm.Print_Area" localSheetId="10">'T13.7-13.8'!$A$1:$S$147</definedName>
    <definedName name="_xlnm.Print_Area" localSheetId="11">'T13.9-13.10'!$A$1:$P$112</definedName>
    <definedName name="_xlnm.Print_Area" localSheetId="1">'Table 13.1a'!$A$1:$AD$77</definedName>
    <definedName name="_xlnm.Print_Area" localSheetId="2">'Table 13.1b'!$A$1:$T$75</definedName>
    <definedName name="_xlnm.Print_Area" localSheetId="4">'Table 13.1c and Chart 13.1'!$A$1:$H$61</definedName>
    <definedName name="STAT2_Crosstab1" localSheetId="5">#REF!</definedName>
    <definedName name="STAT2_Crosstab1" localSheetId="7">#REF!</definedName>
    <definedName name="STAT2_Crosstab1" localSheetId="9">#REF!</definedName>
    <definedName name="STAT2_Crosstab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4" i="23" l="1"/>
  <c r="H63" i="23"/>
  <c r="H62" i="23"/>
  <c r="H61" i="23"/>
  <c r="H60" i="23"/>
  <c r="H59" i="23"/>
  <c r="H58" i="23"/>
  <c r="H57" i="23"/>
  <c r="H56" i="23"/>
  <c r="H54" i="23"/>
  <c r="H53" i="23"/>
  <c r="H52" i="23"/>
  <c r="H51" i="23"/>
  <c r="H50" i="23"/>
  <c r="H49" i="23"/>
  <c r="H48" i="23"/>
  <c r="K64" i="23"/>
  <c r="I64" i="23"/>
  <c r="K63" i="23"/>
  <c r="I63" i="23"/>
  <c r="L62" i="23"/>
  <c r="K62" i="23"/>
  <c r="J62" i="23"/>
  <c r="I62" i="23"/>
  <c r="L61" i="23"/>
  <c r="K61" i="23"/>
  <c r="J61" i="23"/>
  <c r="I61" i="23"/>
  <c r="L60" i="23"/>
  <c r="K60" i="23"/>
  <c r="J60" i="23"/>
  <c r="I60" i="23"/>
  <c r="L59" i="23"/>
  <c r="K59" i="23"/>
  <c r="J59" i="23"/>
  <c r="I59" i="23"/>
  <c r="L58" i="23"/>
  <c r="K58" i="23"/>
  <c r="J58" i="23"/>
  <c r="I58" i="23"/>
  <c r="L57" i="23"/>
  <c r="K57" i="23"/>
  <c r="J57" i="23"/>
  <c r="I57" i="23"/>
  <c r="L56" i="23"/>
  <c r="K56" i="23"/>
  <c r="J56" i="23"/>
  <c r="I56" i="23"/>
  <c r="K54" i="23"/>
  <c r="I54" i="23"/>
  <c r="L53" i="23"/>
  <c r="K53" i="23"/>
  <c r="J53" i="23"/>
  <c r="I53" i="23"/>
  <c r="L52" i="23"/>
  <c r="K52" i="23"/>
  <c r="J52" i="23"/>
  <c r="I52" i="23"/>
  <c r="L51" i="23"/>
  <c r="K51" i="23"/>
  <c r="J51" i="23"/>
  <c r="I51" i="23"/>
  <c r="L50" i="23"/>
  <c r="K50" i="23"/>
  <c r="J50" i="23"/>
  <c r="I50" i="23"/>
  <c r="L49" i="23"/>
  <c r="K49" i="23"/>
  <c r="J49" i="23"/>
  <c r="I49" i="23"/>
  <c r="L48" i="23"/>
  <c r="K48" i="23"/>
  <c r="J48" i="23"/>
  <c r="I48" i="23"/>
  <c r="B54" i="23"/>
  <c r="G54" i="23" l="1"/>
  <c r="F54" i="23"/>
  <c r="F64" i="23" s="1"/>
  <c r="E54" i="23"/>
  <c r="E63" i="23" s="1"/>
  <c r="D54" i="23"/>
  <c r="D64" i="23" s="1"/>
  <c r="B32" i="23"/>
  <c r="C32" i="23"/>
  <c r="D32" i="23"/>
  <c r="E32" i="23"/>
  <c r="F32" i="23"/>
  <c r="G32" i="23"/>
  <c r="H32" i="23"/>
  <c r="I32" i="23"/>
  <c r="J32" i="23"/>
  <c r="K32" i="23"/>
  <c r="K38" i="23" s="1"/>
  <c r="L32" i="23"/>
  <c r="M32" i="23"/>
  <c r="N32" i="23"/>
  <c r="O32" i="23"/>
  <c r="P32" i="23"/>
  <c r="Q32" i="23"/>
  <c r="R32" i="23"/>
  <c r="S32" i="23"/>
  <c r="S38" i="23" s="1"/>
  <c r="T32" i="23"/>
  <c r="U32" i="23"/>
  <c r="V32" i="23"/>
  <c r="W32" i="23"/>
  <c r="X32" i="23"/>
  <c r="Y32" i="23"/>
  <c r="Z32" i="23"/>
  <c r="B37" i="23"/>
  <c r="C37" i="23"/>
  <c r="D37" i="23"/>
  <c r="E37" i="23"/>
  <c r="F37" i="23"/>
  <c r="F38" i="23" s="1"/>
  <c r="G37" i="23"/>
  <c r="H37" i="23"/>
  <c r="H38" i="23" s="1"/>
  <c r="I37" i="23"/>
  <c r="J37" i="23"/>
  <c r="K37" i="23"/>
  <c r="L37" i="23"/>
  <c r="M37" i="23"/>
  <c r="N37" i="23"/>
  <c r="N38" i="23" s="1"/>
  <c r="O37" i="23"/>
  <c r="O38" i="23" s="1"/>
  <c r="P37" i="23"/>
  <c r="P38" i="23" s="1"/>
  <c r="Q37" i="23"/>
  <c r="R37" i="23"/>
  <c r="R38" i="23" s="1"/>
  <c r="S37" i="23"/>
  <c r="T37" i="23"/>
  <c r="U37" i="23"/>
  <c r="V37" i="23"/>
  <c r="V38" i="23" s="1"/>
  <c r="W37" i="23"/>
  <c r="X37" i="23"/>
  <c r="X38" i="23" s="1"/>
  <c r="Y37" i="23"/>
  <c r="Z37" i="23"/>
  <c r="E38" i="23"/>
  <c r="M38" i="23"/>
  <c r="U38" i="23"/>
  <c r="Z9" i="23"/>
  <c r="Z14" i="23" s="1"/>
  <c r="Z17" i="23" s="1"/>
  <c r="Y9" i="23"/>
  <c r="Y14" i="23" s="1"/>
  <c r="Y17" i="23" s="1"/>
  <c r="X9" i="23"/>
  <c r="X14" i="23" s="1"/>
  <c r="X17" i="23" s="1"/>
  <c r="W9" i="23"/>
  <c r="W14" i="23" s="1"/>
  <c r="W17" i="23" s="1"/>
  <c r="V9" i="23"/>
  <c r="V14" i="23" s="1"/>
  <c r="V17" i="23" s="1"/>
  <c r="U9" i="23"/>
  <c r="U14" i="23" s="1"/>
  <c r="U17" i="23" s="1"/>
  <c r="T9" i="23"/>
  <c r="T14" i="23" s="1"/>
  <c r="T17" i="23" s="1"/>
  <c r="S9" i="23"/>
  <c r="S14" i="23" s="1"/>
  <c r="S17" i="23" s="1"/>
  <c r="R9" i="23"/>
  <c r="R14" i="23" s="1"/>
  <c r="R17" i="23" s="1"/>
  <c r="Q9" i="23"/>
  <c r="Q14" i="23" s="1"/>
  <c r="Q17" i="23" s="1"/>
  <c r="P9" i="23"/>
  <c r="P14" i="23" s="1"/>
  <c r="P17" i="23" s="1"/>
  <c r="O9" i="23"/>
  <c r="O14" i="23" s="1"/>
  <c r="O17" i="23" s="1"/>
  <c r="N9" i="23"/>
  <c r="N14" i="23" s="1"/>
  <c r="N17" i="23" s="1"/>
  <c r="M9" i="23"/>
  <c r="M14" i="23" s="1"/>
  <c r="M17" i="23" s="1"/>
  <c r="L9" i="23"/>
  <c r="L14" i="23" s="1"/>
  <c r="L17" i="23" s="1"/>
  <c r="K9" i="23"/>
  <c r="K14" i="23" s="1"/>
  <c r="K17" i="23" s="1"/>
  <c r="J9" i="23"/>
  <c r="J14" i="23" s="1"/>
  <c r="J17" i="23" s="1"/>
  <c r="I9" i="23"/>
  <c r="I14" i="23" s="1"/>
  <c r="I17" i="23" s="1"/>
  <c r="H9" i="23"/>
  <c r="H14" i="23" s="1"/>
  <c r="H17" i="23" s="1"/>
  <c r="G9" i="23"/>
  <c r="G14" i="23" s="1"/>
  <c r="G17" i="23" s="1"/>
  <c r="F9" i="23"/>
  <c r="F14" i="23" s="1"/>
  <c r="F17" i="23" s="1"/>
  <c r="E9" i="23"/>
  <c r="E14" i="23" s="1"/>
  <c r="E17" i="23" s="1"/>
  <c r="D9" i="23"/>
  <c r="D14" i="23" s="1"/>
  <c r="D17" i="23" s="1"/>
  <c r="C9" i="23"/>
  <c r="C14" i="23" s="1"/>
  <c r="C17" i="23" s="1"/>
  <c r="B9" i="23"/>
  <c r="B14" i="23" s="1"/>
  <c r="B17" i="23" s="1"/>
  <c r="P50" i="37"/>
  <c r="O50" i="37"/>
  <c r="N50" i="37"/>
  <c r="M50" i="37"/>
  <c r="L50" i="37"/>
  <c r="K50" i="37"/>
  <c r="J50" i="37"/>
  <c r="I50" i="37"/>
  <c r="H50" i="37"/>
  <c r="G50" i="37"/>
  <c r="F50" i="37"/>
  <c r="E50" i="37"/>
  <c r="D50" i="37"/>
  <c r="C50" i="37"/>
  <c r="B50" i="37"/>
  <c r="P49" i="37"/>
  <c r="O49" i="37"/>
  <c r="N49" i="37"/>
  <c r="M49" i="37"/>
  <c r="L49" i="37"/>
  <c r="K49" i="37"/>
  <c r="J49" i="37"/>
  <c r="I49" i="37"/>
  <c r="H49" i="37"/>
  <c r="G49" i="37"/>
  <c r="F49" i="37"/>
  <c r="E49" i="37"/>
  <c r="D49" i="37"/>
  <c r="C49" i="37"/>
  <c r="B49" i="37"/>
  <c r="P48" i="37"/>
  <c r="O48" i="37"/>
  <c r="N48" i="37"/>
  <c r="M48" i="37"/>
  <c r="L48" i="37"/>
  <c r="K48" i="37"/>
  <c r="J48" i="37"/>
  <c r="I48" i="37"/>
  <c r="H48" i="37"/>
  <c r="G48" i="37"/>
  <c r="F48" i="37"/>
  <c r="E48" i="37"/>
  <c r="D48" i="37"/>
  <c r="C48" i="37"/>
  <c r="B48" i="37"/>
  <c r="B44" i="37"/>
  <c r="D41" i="37"/>
  <c r="C41" i="37"/>
  <c r="B41" i="37"/>
  <c r="C38" i="37"/>
  <c r="C39" i="37" s="1"/>
  <c r="B38" i="37"/>
  <c r="B39" i="37" s="1"/>
  <c r="C35" i="37"/>
  <c r="C36" i="37" s="1"/>
  <c r="B35" i="37"/>
  <c r="B36" i="37" s="1"/>
  <c r="C33" i="37"/>
  <c r="D33" i="37" s="1"/>
  <c r="B33" i="37"/>
  <c r="D32" i="37"/>
  <c r="C29" i="37"/>
  <c r="B29" i="37"/>
  <c r="C25" i="37"/>
  <c r="C42" i="37" s="1"/>
  <c r="B25" i="37"/>
  <c r="B42" i="37" s="1"/>
  <c r="C24" i="37"/>
  <c r="B24" i="37"/>
  <c r="C21" i="37"/>
  <c r="B21" i="37"/>
  <c r="D19" i="37"/>
  <c r="C19" i="37"/>
  <c r="B19" i="37"/>
  <c r="C15" i="37"/>
  <c r="B15" i="37"/>
  <c r="C10" i="37"/>
  <c r="B10" i="37"/>
  <c r="B11" i="37" s="1"/>
  <c r="C8" i="37"/>
  <c r="D8" i="37" s="1"/>
  <c r="B8" i="37"/>
  <c r="C4" i="37"/>
  <c r="B4" i="37"/>
  <c r="N34" i="35"/>
  <c r="M34" i="35"/>
  <c r="L34" i="35"/>
  <c r="K34" i="35"/>
  <c r="J34" i="35"/>
  <c r="N33" i="35"/>
  <c r="M33" i="35"/>
  <c r="L33" i="35"/>
  <c r="K33" i="35"/>
  <c r="J33" i="35"/>
  <c r="N32" i="35"/>
  <c r="M32" i="35"/>
  <c r="L32" i="35"/>
  <c r="K32" i="35"/>
  <c r="J32" i="35"/>
  <c r="N31" i="35"/>
  <c r="M31" i="35"/>
  <c r="L31" i="35"/>
  <c r="K31" i="35"/>
  <c r="J31" i="35"/>
  <c r="N30" i="35"/>
  <c r="M30" i="35"/>
  <c r="L30" i="35"/>
  <c r="K30" i="35"/>
  <c r="J30" i="35"/>
  <c r="N29" i="35"/>
  <c r="M29" i="35"/>
  <c r="L29" i="35"/>
  <c r="K29" i="35"/>
  <c r="J29" i="35"/>
  <c r="N28" i="35"/>
  <c r="M28" i="35"/>
  <c r="L28" i="35"/>
  <c r="K28" i="35"/>
  <c r="J28" i="35"/>
  <c r="N27" i="35"/>
  <c r="M27" i="35"/>
  <c r="L27" i="35"/>
  <c r="K27" i="35"/>
  <c r="J27" i="35"/>
  <c r="N26" i="35"/>
  <c r="M26" i="35"/>
  <c r="L26" i="35"/>
  <c r="K26" i="35"/>
  <c r="J26" i="35"/>
  <c r="N25" i="35"/>
  <c r="M25" i="35"/>
  <c r="L25" i="35"/>
  <c r="K25" i="35"/>
  <c r="J25" i="35"/>
  <c r="N24" i="35"/>
  <c r="M24" i="35"/>
  <c r="L24" i="35"/>
  <c r="K24" i="35"/>
  <c r="J24" i="35"/>
  <c r="N23" i="35"/>
  <c r="M23" i="35"/>
  <c r="L23" i="35"/>
  <c r="K23" i="35"/>
  <c r="J23" i="35"/>
  <c r="N22" i="35"/>
  <c r="M22" i="35"/>
  <c r="L22" i="35"/>
  <c r="K22" i="35"/>
  <c r="J22" i="35"/>
  <c r="N21" i="35"/>
  <c r="M21" i="35"/>
  <c r="L21" i="35"/>
  <c r="K21" i="35"/>
  <c r="J21" i="35"/>
  <c r="N20" i="35"/>
  <c r="M20" i="35"/>
  <c r="L20" i="35"/>
  <c r="K20" i="35"/>
  <c r="J20" i="35"/>
  <c r="N19" i="35"/>
  <c r="M19" i="35"/>
  <c r="L19" i="35"/>
  <c r="K19" i="35"/>
  <c r="J19" i="35"/>
  <c r="N18" i="35"/>
  <c r="M18" i="35"/>
  <c r="L18" i="35"/>
  <c r="K18" i="35"/>
  <c r="J18" i="35"/>
  <c r="N17" i="35"/>
  <c r="M17" i="35"/>
  <c r="L17" i="35"/>
  <c r="K17" i="35"/>
  <c r="J17" i="35"/>
  <c r="N16" i="35"/>
  <c r="M16" i="35"/>
  <c r="L16" i="35"/>
  <c r="K16" i="35"/>
  <c r="J16" i="35"/>
  <c r="N15" i="35"/>
  <c r="M15" i="35"/>
  <c r="L15" i="35"/>
  <c r="K15" i="35"/>
  <c r="J15" i="35"/>
  <c r="N14" i="35"/>
  <c r="M14" i="35"/>
  <c r="L14" i="35"/>
  <c r="K14" i="35"/>
  <c r="J14" i="35"/>
  <c r="N13" i="35"/>
  <c r="M13" i="35"/>
  <c r="L13" i="35"/>
  <c r="K13" i="35"/>
  <c r="J13" i="35"/>
  <c r="N12" i="35"/>
  <c r="M12" i="35"/>
  <c r="L12" i="35"/>
  <c r="K12" i="35"/>
  <c r="J12" i="35"/>
  <c r="N9" i="35"/>
  <c r="M9" i="35"/>
  <c r="L9" i="35"/>
  <c r="K9" i="35"/>
  <c r="J9" i="35"/>
  <c r="N4" i="35"/>
  <c r="M4" i="35"/>
  <c r="L4" i="35"/>
  <c r="K4" i="35"/>
  <c r="J4" i="35"/>
  <c r="U64" i="15"/>
  <c r="U63" i="15"/>
  <c r="U62" i="15"/>
  <c r="U59" i="15"/>
  <c r="U58" i="15"/>
  <c r="Y41" i="5"/>
  <c r="Y167" i="5"/>
  <c r="X41" i="5"/>
  <c r="Z41" i="5"/>
  <c r="AA41" i="5"/>
  <c r="AB41" i="5"/>
  <c r="G63" i="23" l="1"/>
  <c r="L54" i="23"/>
  <c r="J54" i="23"/>
  <c r="B22" i="37"/>
  <c r="C22" i="37"/>
  <c r="D24" i="37"/>
  <c r="C11" i="37"/>
  <c r="Z38" i="23"/>
  <c r="J38" i="23"/>
  <c r="Y38" i="23"/>
  <c r="Q38" i="23"/>
  <c r="I38" i="23"/>
  <c r="C38" i="23"/>
  <c r="T38" i="23"/>
  <c r="L38" i="23"/>
  <c r="D38" i="23"/>
  <c r="B38" i="23"/>
  <c r="W38" i="23"/>
  <c r="G38" i="23"/>
  <c r="G64" i="23"/>
  <c r="F63" i="23"/>
  <c r="E64" i="23"/>
  <c r="D63" i="23"/>
  <c r="AD43" i="14"/>
  <c r="D42" i="37"/>
  <c r="D36" i="37"/>
  <c r="D39" i="37"/>
  <c r="D38" i="37"/>
  <c r="D25" i="37"/>
  <c r="D35" i="37"/>
  <c r="AD62" i="14"/>
  <c r="AD24" i="14"/>
  <c r="L64" i="23" l="1"/>
  <c r="J64" i="23"/>
  <c r="J63" i="23"/>
  <c r="L63" i="23"/>
  <c r="V24" i="20"/>
  <c r="AK216" i="20" s="1"/>
  <c r="V25" i="20"/>
  <c r="V26" i="20"/>
  <c r="V27" i="20"/>
  <c r="V28" i="20"/>
  <c r="V29" i="20"/>
  <c r="V30" i="20"/>
  <c r="V31" i="20"/>
  <c r="V32" i="20"/>
  <c r="V33" i="20"/>
  <c r="V34" i="20"/>
  <c r="V35" i="20"/>
  <c r="V36" i="20"/>
  <c r="V37" i="20"/>
  <c r="AK220" i="20" s="1"/>
  <c r="V38" i="20"/>
  <c r="AL216" i="5"/>
  <c r="V24" i="5"/>
  <c r="AL213" i="5" s="1"/>
  <c r="V25" i="5"/>
  <c r="V26" i="5"/>
  <c r="V27" i="5"/>
  <c r="V28" i="5"/>
  <c r="V29" i="5"/>
  <c r="V30" i="5"/>
  <c r="V31" i="5"/>
  <c r="V32" i="5"/>
  <c r="V33" i="5"/>
  <c r="V34" i="5"/>
  <c r="V35" i="5"/>
  <c r="V36" i="5"/>
  <c r="V37" i="5"/>
  <c r="AL217" i="5" s="1"/>
  <c r="V38" i="5"/>
  <c r="AL214" i="5" l="1"/>
  <c r="AK218" i="20"/>
  <c r="AK217" i="20"/>
  <c r="AK219" i="20"/>
  <c r="AL215" i="5"/>
  <c r="C54" i="23" l="1"/>
  <c r="B64" i="23" l="1"/>
  <c r="C64" i="23"/>
  <c r="B63" i="23"/>
  <c r="C63" i="23"/>
  <c r="U24" i="20" l="1"/>
  <c r="U25" i="20"/>
  <c r="U26" i="20"/>
  <c r="U27" i="20"/>
  <c r="U28" i="20"/>
  <c r="U29" i="20"/>
  <c r="U30" i="20"/>
  <c r="U31" i="20"/>
  <c r="U32" i="20"/>
  <c r="U33" i="20"/>
  <c r="U34" i="20"/>
  <c r="U35" i="20"/>
  <c r="U36" i="20"/>
  <c r="U37" i="20"/>
  <c r="AJ220" i="20" s="1"/>
  <c r="U38" i="20"/>
  <c r="U24" i="5"/>
  <c r="AK213" i="5" s="1"/>
  <c r="U25" i="5"/>
  <c r="U26" i="5"/>
  <c r="U27" i="5"/>
  <c r="U28" i="5"/>
  <c r="U29" i="5"/>
  <c r="U30" i="5"/>
  <c r="U31" i="5"/>
  <c r="U32" i="5"/>
  <c r="U33" i="5"/>
  <c r="U34" i="5"/>
  <c r="U35" i="5"/>
  <c r="U36" i="5"/>
  <c r="U37" i="5"/>
  <c r="AK217" i="5" s="1"/>
  <c r="U38" i="5"/>
  <c r="AC62" i="14"/>
  <c r="AC43" i="14"/>
  <c r="AC24" i="14"/>
  <c r="AJ217" i="20" l="1"/>
  <c r="AJ219" i="20"/>
  <c r="AK216" i="5"/>
  <c r="AJ218" i="20"/>
  <c r="AJ216" i="20"/>
  <c r="AK214" i="5"/>
  <c r="AK215" i="5"/>
  <c r="T24" i="5" l="1"/>
  <c r="AJ213" i="5" s="1"/>
  <c r="T25" i="5"/>
  <c r="T26" i="5"/>
  <c r="T27" i="5"/>
  <c r="T28" i="5"/>
  <c r="T29" i="5"/>
  <c r="T30" i="5"/>
  <c r="T31" i="5"/>
  <c r="T32" i="5"/>
  <c r="T33" i="5"/>
  <c r="T34" i="5"/>
  <c r="T35" i="5"/>
  <c r="T36" i="5"/>
  <c r="T37" i="5"/>
  <c r="T38" i="5"/>
  <c r="T24" i="20"/>
  <c r="T25" i="20"/>
  <c r="T26" i="20"/>
  <c r="AI216" i="20" s="1"/>
  <c r="T27" i="20"/>
  <c r="T28" i="20"/>
  <c r="T29" i="20"/>
  <c r="T30" i="20"/>
  <c r="T31" i="20"/>
  <c r="T32" i="20"/>
  <c r="T33" i="20"/>
  <c r="T34" i="20"/>
  <c r="T35" i="20"/>
  <c r="T36" i="20"/>
  <c r="T37" i="20"/>
  <c r="AI220" i="20" s="1"/>
  <c r="T38" i="20"/>
  <c r="AJ217" i="5"/>
  <c r="AB62" i="14"/>
  <c r="AB43" i="14"/>
  <c r="AB24" i="14"/>
  <c r="AI218" i="20" l="1"/>
  <c r="AJ216" i="5"/>
  <c r="AJ214" i="5"/>
  <c r="AI217" i="20"/>
  <c r="AI219" i="20"/>
  <c r="AJ215" i="5"/>
  <c r="AA62" i="14" l="1"/>
  <c r="AA43" i="14"/>
  <c r="AA24" i="14"/>
  <c r="S24" i="20" l="1"/>
  <c r="AH216" i="20" s="1"/>
  <c r="S25" i="20"/>
  <c r="S26" i="20"/>
  <c r="S27" i="20"/>
  <c r="AH217" i="20" s="1"/>
  <c r="S28" i="20"/>
  <c r="S29" i="20"/>
  <c r="S30" i="20"/>
  <c r="S31" i="20"/>
  <c r="S32" i="20"/>
  <c r="S33" i="20"/>
  <c r="S34" i="20"/>
  <c r="S35" i="20"/>
  <c r="S36" i="20"/>
  <c r="S37" i="20"/>
  <c r="AH220" i="20" s="1"/>
  <c r="S38" i="20"/>
  <c r="S24" i="5"/>
  <c r="S25" i="5"/>
  <c r="S26" i="5"/>
  <c r="S27" i="5"/>
  <c r="S28" i="5"/>
  <c r="S29" i="5"/>
  <c r="S30" i="5"/>
  <c r="S31" i="5"/>
  <c r="S32" i="5"/>
  <c r="S33" i="5"/>
  <c r="S34" i="5"/>
  <c r="S35" i="5"/>
  <c r="S36" i="5"/>
  <c r="S37" i="5"/>
  <c r="AI217" i="5" s="1"/>
  <c r="S38" i="5"/>
  <c r="AI215" i="5" l="1"/>
  <c r="AH219" i="20"/>
  <c r="AH218" i="20"/>
  <c r="AI216" i="5"/>
  <c r="AI213" i="5"/>
  <c r="AI214" i="5"/>
  <c r="Z62" i="14" l="1"/>
  <c r="Y62" i="14"/>
  <c r="X62" i="14"/>
  <c r="W62" i="14"/>
  <c r="V62" i="14"/>
  <c r="U62" i="14"/>
  <c r="T62" i="14"/>
  <c r="S62" i="14"/>
  <c r="R62" i="14"/>
  <c r="Q62" i="14"/>
  <c r="P62" i="14"/>
  <c r="O62" i="14"/>
  <c r="N62" i="14"/>
  <c r="M62" i="14"/>
  <c r="L62" i="14"/>
  <c r="K62" i="14"/>
  <c r="J62" i="14"/>
  <c r="I62" i="14"/>
  <c r="H62" i="14"/>
  <c r="G62" i="14"/>
  <c r="F62" i="14"/>
  <c r="R24" i="20" l="1"/>
  <c r="AG216" i="20" s="1"/>
  <c r="R25" i="20"/>
  <c r="R26" i="20"/>
  <c r="R27" i="20"/>
  <c r="R28" i="20"/>
  <c r="R29" i="20"/>
  <c r="R30" i="20"/>
  <c r="R31" i="20"/>
  <c r="R32" i="20"/>
  <c r="R33" i="20"/>
  <c r="R34" i="20"/>
  <c r="R35" i="20"/>
  <c r="R36" i="20"/>
  <c r="R37" i="20"/>
  <c r="AG220" i="20" s="1"/>
  <c r="R38" i="20"/>
  <c r="R24" i="5"/>
  <c r="R25" i="5"/>
  <c r="R26" i="5"/>
  <c r="R27" i="5"/>
  <c r="R28" i="5"/>
  <c r="R29" i="5"/>
  <c r="R30" i="5"/>
  <c r="R31" i="5"/>
  <c r="R32" i="5"/>
  <c r="R33" i="5"/>
  <c r="R34" i="5"/>
  <c r="R35" i="5"/>
  <c r="R36" i="5"/>
  <c r="R37" i="5"/>
  <c r="AH217" i="5" s="1"/>
  <c r="R38" i="5"/>
  <c r="Z43" i="14"/>
  <c r="Z24" i="14"/>
  <c r="AG217" i="20" l="1"/>
  <c r="AG218" i="20"/>
  <c r="AH215" i="5"/>
  <c r="AG219" i="20"/>
  <c r="AH216" i="5"/>
  <c r="AH213" i="5"/>
  <c r="AH214" i="5"/>
  <c r="H38" i="20"/>
  <c r="I38" i="20"/>
  <c r="J38" i="20"/>
  <c r="K38" i="20"/>
  <c r="L38" i="20"/>
  <c r="M38" i="20"/>
  <c r="N38" i="20"/>
  <c r="O38" i="20"/>
  <c r="P38" i="20"/>
  <c r="Q38" i="20"/>
  <c r="G38" i="20"/>
  <c r="Y43" i="14" l="1"/>
  <c r="X43" i="14"/>
  <c r="W43" i="14"/>
  <c r="V43" i="14"/>
  <c r="U43" i="14"/>
  <c r="T43" i="14"/>
  <c r="S43" i="14"/>
  <c r="R43" i="14"/>
  <c r="Q43" i="14"/>
  <c r="P43" i="14"/>
  <c r="O43" i="14"/>
  <c r="N43" i="14"/>
  <c r="M43" i="14"/>
  <c r="L43" i="14"/>
  <c r="K43" i="14"/>
  <c r="J43" i="14"/>
  <c r="I43" i="14"/>
  <c r="H43" i="14"/>
  <c r="G43" i="14"/>
  <c r="F43" i="14"/>
  <c r="Y24" i="14"/>
  <c r="X24" i="14"/>
  <c r="W24" i="14"/>
  <c r="V24" i="14"/>
  <c r="U24" i="14"/>
  <c r="T24" i="14"/>
  <c r="S24" i="14"/>
  <c r="R24" i="14"/>
  <c r="Q24" i="14"/>
  <c r="P24" i="14"/>
  <c r="O24" i="14"/>
  <c r="N24" i="14"/>
  <c r="M24" i="14"/>
  <c r="L24" i="14"/>
  <c r="K24" i="14"/>
  <c r="J24" i="14"/>
  <c r="I24" i="14"/>
  <c r="H24" i="14"/>
  <c r="G24" i="14"/>
  <c r="F24" i="14"/>
  <c r="N111" i="7" l="1"/>
  <c r="M111" i="7"/>
  <c r="L111" i="7"/>
  <c r="K111" i="7"/>
  <c r="J111" i="7"/>
  <c r="I111" i="7"/>
  <c r="H111" i="7"/>
  <c r="G111" i="7"/>
  <c r="F111" i="7"/>
  <c r="E111" i="7"/>
  <c r="D111" i="7"/>
  <c r="C111" i="7"/>
  <c r="B111" i="7"/>
  <c r="N72" i="7"/>
  <c r="M72" i="7"/>
  <c r="L72" i="7"/>
  <c r="K72" i="7"/>
  <c r="J72" i="7"/>
  <c r="I72" i="7"/>
  <c r="H72" i="7"/>
  <c r="G72" i="7"/>
  <c r="F72" i="7"/>
  <c r="E72" i="7"/>
  <c r="D72" i="7"/>
  <c r="C72" i="7"/>
  <c r="B72" i="7"/>
  <c r="Q24" i="20" l="1"/>
  <c r="Q25" i="20"/>
  <c r="Q26" i="20"/>
  <c r="Q27" i="20"/>
  <c r="Q28" i="20"/>
  <c r="Q29" i="20"/>
  <c r="Q30" i="20"/>
  <c r="Q31" i="20"/>
  <c r="Q32" i="20"/>
  <c r="Q33" i="20"/>
  <c r="Q34" i="20"/>
  <c r="Q35" i="20"/>
  <c r="Q36" i="20"/>
  <c r="Q37" i="20"/>
  <c r="AF220" i="20" s="1"/>
  <c r="G24" i="20"/>
  <c r="H24" i="20"/>
  <c r="I24" i="20"/>
  <c r="J24" i="20"/>
  <c r="K24" i="20"/>
  <c r="L24" i="20"/>
  <c r="M24" i="20"/>
  <c r="N24" i="20"/>
  <c r="O24" i="20"/>
  <c r="G25" i="20"/>
  <c r="H25" i="20"/>
  <c r="I25" i="20"/>
  <c r="J25" i="20"/>
  <c r="K25" i="20"/>
  <c r="L25" i="20"/>
  <c r="M25" i="20"/>
  <c r="N25" i="20"/>
  <c r="O25" i="20"/>
  <c r="G26" i="20"/>
  <c r="H26" i="20"/>
  <c r="I26" i="20"/>
  <c r="J26" i="20"/>
  <c r="K26" i="20"/>
  <c r="L26" i="20"/>
  <c r="M26" i="20"/>
  <c r="N26" i="20"/>
  <c r="O26" i="20"/>
  <c r="G27" i="20"/>
  <c r="H27" i="20"/>
  <c r="I27" i="20"/>
  <c r="J27" i="20"/>
  <c r="K27" i="20"/>
  <c r="L27" i="20"/>
  <c r="M27" i="20"/>
  <c r="N27" i="20"/>
  <c r="O27" i="20"/>
  <c r="G28" i="20"/>
  <c r="H28" i="20"/>
  <c r="I28" i="20"/>
  <c r="J28" i="20"/>
  <c r="K28" i="20"/>
  <c r="L28" i="20"/>
  <c r="M28" i="20"/>
  <c r="N28" i="20"/>
  <c r="O28" i="20"/>
  <c r="G29" i="20"/>
  <c r="H29" i="20"/>
  <c r="I29" i="20"/>
  <c r="J29" i="20"/>
  <c r="K29" i="20"/>
  <c r="L29" i="20"/>
  <c r="M29" i="20"/>
  <c r="N29" i="20"/>
  <c r="O29" i="20"/>
  <c r="G30" i="20"/>
  <c r="H30" i="20"/>
  <c r="I30" i="20"/>
  <c r="J30" i="20"/>
  <c r="K30" i="20"/>
  <c r="L30" i="20"/>
  <c r="M30" i="20"/>
  <c r="N30" i="20"/>
  <c r="O30" i="20"/>
  <c r="G31" i="20"/>
  <c r="H31" i="20"/>
  <c r="I31" i="20"/>
  <c r="J31" i="20"/>
  <c r="K31" i="20"/>
  <c r="L31" i="20"/>
  <c r="M31" i="20"/>
  <c r="N31" i="20"/>
  <c r="O31" i="20"/>
  <c r="G32" i="20"/>
  <c r="H32" i="20"/>
  <c r="I32" i="20"/>
  <c r="J32" i="20"/>
  <c r="K32" i="20"/>
  <c r="L32" i="20"/>
  <c r="M32" i="20"/>
  <c r="N32" i="20"/>
  <c r="O32" i="20"/>
  <c r="G33" i="20"/>
  <c r="H33" i="20"/>
  <c r="I33" i="20"/>
  <c r="J33" i="20"/>
  <c r="K33" i="20"/>
  <c r="L33" i="20"/>
  <c r="M33" i="20"/>
  <c r="N33" i="20"/>
  <c r="O33" i="20"/>
  <c r="G34" i="20"/>
  <c r="H34" i="20"/>
  <c r="I34" i="20"/>
  <c r="J34" i="20"/>
  <c r="K34" i="20"/>
  <c r="L34" i="20"/>
  <c r="M34" i="20"/>
  <c r="N34" i="20"/>
  <c r="O34" i="20"/>
  <c r="G35" i="20"/>
  <c r="H35" i="20"/>
  <c r="I35" i="20"/>
  <c r="J35" i="20"/>
  <c r="K35" i="20"/>
  <c r="L35" i="20"/>
  <c r="M35" i="20"/>
  <c r="N35" i="20"/>
  <c r="O35" i="20"/>
  <c r="G36" i="20"/>
  <c r="H36" i="20"/>
  <c r="I36" i="20"/>
  <c r="J36" i="20"/>
  <c r="K36" i="20"/>
  <c r="L36" i="20"/>
  <c r="M36" i="20"/>
  <c r="N36" i="20"/>
  <c r="O36" i="20"/>
  <c r="G37" i="20"/>
  <c r="H37" i="20"/>
  <c r="I37" i="20"/>
  <c r="J37" i="20"/>
  <c r="K37" i="20"/>
  <c r="L37" i="20"/>
  <c r="M37" i="20"/>
  <c r="N37" i="20"/>
  <c r="O37" i="20"/>
  <c r="P25" i="20"/>
  <c r="P26" i="20"/>
  <c r="P27" i="20"/>
  <c r="P28" i="20"/>
  <c r="P29" i="20"/>
  <c r="P30" i="20"/>
  <c r="P31" i="20"/>
  <c r="P32" i="20"/>
  <c r="P33" i="20"/>
  <c r="P34" i="20"/>
  <c r="P35" i="20"/>
  <c r="P36" i="20"/>
  <c r="P37" i="20"/>
  <c r="P24" i="20"/>
  <c r="Q24" i="5"/>
  <c r="Q25" i="5"/>
  <c r="AG213" i="5" s="1"/>
  <c r="Q26" i="5"/>
  <c r="Q27" i="5"/>
  <c r="Q28" i="5"/>
  <c r="Q29" i="5"/>
  <c r="Q30" i="5"/>
  <c r="Q31" i="5"/>
  <c r="Q32" i="5"/>
  <c r="Q33" i="5"/>
  <c r="Q34" i="5"/>
  <c r="Q35" i="5"/>
  <c r="Q36" i="5"/>
  <c r="Q37" i="5"/>
  <c r="AG217" i="5" s="1"/>
  <c r="Q38" i="5"/>
  <c r="AG216" i="5" l="1"/>
  <c r="AF219" i="20"/>
  <c r="AF216" i="20"/>
  <c r="AF218" i="20"/>
  <c r="AF217" i="20"/>
  <c r="AG214" i="5"/>
  <c r="AG215" i="5"/>
  <c r="AD216" i="20" l="1"/>
  <c r="AE216" i="20"/>
  <c r="AD217" i="20"/>
  <c r="AE217" i="20"/>
  <c r="AD218" i="20"/>
  <c r="AE218" i="20"/>
  <c r="AD219" i="20"/>
  <c r="AE219" i="20"/>
  <c r="AD220" i="20"/>
  <c r="AE220" i="20"/>
  <c r="AC220" i="20"/>
  <c r="AB220" i="20"/>
  <c r="AA220" i="20"/>
  <c r="Z220" i="20"/>
  <c r="Y220" i="20"/>
  <c r="X220" i="20"/>
  <c r="W220" i="20"/>
  <c r="V220" i="20"/>
  <c r="U220" i="20"/>
  <c r="T220" i="20"/>
  <c r="S220" i="20"/>
  <c r="R220" i="20"/>
  <c r="Q220" i="20"/>
  <c r="R219" i="20"/>
  <c r="Q219" i="20"/>
  <c r="S218" i="20"/>
  <c r="R218" i="20"/>
  <c r="S217" i="20"/>
  <c r="T216" i="20"/>
  <c r="Q216" i="20" l="1"/>
  <c r="R216" i="20"/>
  <c r="T218" i="20"/>
  <c r="S216" i="20"/>
  <c r="R217" i="20"/>
  <c r="Q218" i="20"/>
  <c r="T219" i="20"/>
  <c r="S219" i="20"/>
  <c r="T217" i="20"/>
  <c r="Q217" i="20"/>
  <c r="Z216" i="20"/>
  <c r="V216" i="20"/>
  <c r="U217" i="20"/>
  <c r="Y217" i="20"/>
  <c r="AC217" i="20"/>
  <c r="X218" i="20"/>
  <c r="AB218" i="20"/>
  <c r="W216" i="20"/>
  <c r="V217" i="20"/>
  <c r="U218" i="20"/>
  <c r="AC218" i="20"/>
  <c r="X219" i="20"/>
  <c r="AB219" i="20"/>
  <c r="W219" i="20"/>
  <c r="X216" i="20"/>
  <c r="AB216" i="20"/>
  <c r="W217" i="20"/>
  <c r="AA217" i="20"/>
  <c r="V218" i="20"/>
  <c r="Z218" i="20"/>
  <c r="U219" i="20"/>
  <c r="Y219" i="20"/>
  <c r="AC219" i="20"/>
  <c r="U216" i="20"/>
  <c r="Y216" i="20"/>
  <c r="AC216" i="20"/>
  <c r="X217" i="20"/>
  <c r="AB217" i="20"/>
  <c r="W218" i="20"/>
  <c r="AA218" i="20"/>
  <c r="V219" i="20"/>
  <c r="Z219" i="20"/>
  <c r="Z217" i="20"/>
  <c r="Y218" i="20"/>
  <c r="AA219" i="20"/>
  <c r="AA216" i="20"/>
  <c r="P24" i="5"/>
  <c r="P25" i="5"/>
  <c r="P26" i="5"/>
  <c r="P27" i="5"/>
  <c r="P28" i="5"/>
  <c r="P29" i="5"/>
  <c r="P30" i="5"/>
  <c r="P31" i="5"/>
  <c r="P32" i="5"/>
  <c r="P33" i="5"/>
  <c r="P34" i="5"/>
  <c r="P35" i="5"/>
  <c r="P36" i="5"/>
  <c r="P37" i="5"/>
  <c r="AF217" i="5" s="1"/>
  <c r="P38" i="5"/>
  <c r="AF213" i="5" l="1"/>
  <c r="AF214" i="5"/>
  <c r="AF216" i="5"/>
  <c r="AF215" i="5"/>
  <c r="O24" i="5" l="1"/>
  <c r="O25" i="5"/>
  <c r="O26" i="5"/>
  <c r="O27" i="5"/>
  <c r="O28" i="5"/>
  <c r="O29" i="5"/>
  <c r="O30" i="5"/>
  <c r="O31" i="5"/>
  <c r="O32" i="5"/>
  <c r="O33" i="5"/>
  <c r="O34" i="5"/>
  <c r="O35" i="5"/>
  <c r="O36" i="5"/>
  <c r="O37" i="5"/>
  <c r="AE217" i="5" s="1"/>
  <c r="AE214" i="5" l="1"/>
  <c r="AE216" i="5"/>
  <c r="AE215" i="5"/>
  <c r="AE213" i="5"/>
  <c r="O38" i="5"/>
  <c r="N37" i="5" l="1"/>
  <c r="AD217" i="5" s="1"/>
  <c r="N36" i="5"/>
  <c r="N35" i="5"/>
  <c r="N34" i="5"/>
  <c r="N33" i="5"/>
  <c r="N32" i="5"/>
  <c r="N31" i="5"/>
  <c r="N30" i="5"/>
  <c r="N29" i="5"/>
  <c r="N28" i="5"/>
  <c r="N27" i="5"/>
  <c r="N26" i="5"/>
  <c r="N25" i="5"/>
  <c r="N24" i="5"/>
  <c r="AD213" i="5" s="1"/>
  <c r="AD214" i="5" l="1"/>
  <c r="AD215" i="5"/>
  <c r="AD216" i="5"/>
  <c r="N38" i="5"/>
  <c r="K37" i="5" l="1"/>
  <c r="AA217" i="5" s="1"/>
  <c r="B25" i="5"/>
  <c r="C25" i="5"/>
  <c r="D25" i="5"/>
  <c r="E25" i="5"/>
  <c r="F25" i="5"/>
  <c r="G25" i="5"/>
  <c r="H25" i="5"/>
  <c r="I25" i="5"/>
  <c r="J25" i="5"/>
  <c r="K25" i="5"/>
  <c r="L25" i="5"/>
  <c r="M25" i="5"/>
  <c r="B26" i="5"/>
  <c r="C26" i="5"/>
  <c r="D26" i="5"/>
  <c r="E26" i="5"/>
  <c r="F26" i="5"/>
  <c r="G26" i="5"/>
  <c r="H26" i="5"/>
  <c r="I26" i="5"/>
  <c r="J26" i="5"/>
  <c r="K26" i="5"/>
  <c r="L26" i="5"/>
  <c r="M26" i="5"/>
  <c r="B27" i="5"/>
  <c r="C27" i="5"/>
  <c r="D27" i="5"/>
  <c r="E27" i="5"/>
  <c r="F27" i="5"/>
  <c r="G27" i="5"/>
  <c r="H27" i="5"/>
  <c r="I27" i="5"/>
  <c r="J27" i="5"/>
  <c r="K27" i="5"/>
  <c r="L27" i="5"/>
  <c r="M27" i="5"/>
  <c r="B28" i="5"/>
  <c r="C28" i="5"/>
  <c r="D28" i="5"/>
  <c r="E28" i="5"/>
  <c r="F28" i="5"/>
  <c r="G28" i="5"/>
  <c r="H28" i="5"/>
  <c r="I28" i="5"/>
  <c r="J28" i="5"/>
  <c r="K28" i="5"/>
  <c r="L28" i="5"/>
  <c r="M28" i="5"/>
  <c r="B29" i="5"/>
  <c r="C29" i="5"/>
  <c r="D29" i="5"/>
  <c r="E29" i="5"/>
  <c r="F29" i="5"/>
  <c r="G29" i="5"/>
  <c r="H29" i="5"/>
  <c r="I29" i="5"/>
  <c r="J29" i="5"/>
  <c r="K29" i="5"/>
  <c r="L29" i="5"/>
  <c r="M29" i="5"/>
  <c r="B30" i="5"/>
  <c r="C30" i="5"/>
  <c r="D30" i="5"/>
  <c r="E30" i="5"/>
  <c r="F30" i="5"/>
  <c r="G30" i="5"/>
  <c r="H30" i="5"/>
  <c r="I30" i="5"/>
  <c r="J30" i="5"/>
  <c r="K30" i="5"/>
  <c r="L30" i="5"/>
  <c r="M30" i="5"/>
  <c r="B31" i="5"/>
  <c r="C31" i="5"/>
  <c r="D31" i="5"/>
  <c r="E31" i="5"/>
  <c r="F31" i="5"/>
  <c r="G31" i="5"/>
  <c r="H31" i="5"/>
  <c r="I31" i="5"/>
  <c r="J31" i="5"/>
  <c r="K31" i="5"/>
  <c r="L31" i="5"/>
  <c r="M31" i="5"/>
  <c r="B32" i="5"/>
  <c r="C32" i="5"/>
  <c r="D32" i="5"/>
  <c r="E32" i="5"/>
  <c r="F32" i="5"/>
  <c r="G32" i="5"/>
  <c r="H32" i="5"/>
  <c r="I32" i="5"/>
  <c r="J32" i="5"/>
  <c r="K32" i="5"/>
  <c r="L32" i="5"/>
  <c r="M32" i="5"/>
  <c r="B33" i="5"/>
  <c r="C33" i="5"/>
  <c r="D33" i="5"/>
  <c r="E33" i="5"/>
  <c r="F33" i="5"/>
  <c r="G33" i="5"/>
  <c r="H33" i="5"/>
  <c r="I33" i="5"/>
  <c r="J33" i="5"/>
  <c r="K33" i="5"/>
  <c r="L33" i="5"/>
  <c r="M33" i="5"/>
  <c r="B34" i="5"/>
  <c r="C34" i="5"/>
  <c r="D34" i="5"/>
  <c r="E34" i="5"/>
  <c r="F34" i="5"/>
  <c r="G34" i="5"/>
  <c r="H34" i="5"/>
  <c r="I34" i="5"/>
  <c r="J34" i="5"/>
  <c r="K34" i="5"/>
  <c r="L34" i="5"/>
  <c r="M34" i="5"/>
  <c r="B35" i="5"/>
  <c r="C35" i="5"/>
  <c r="D35" i="5"/>
  <c r="E35" i="5"/>
  <c r="F35" i="5"/>
  <c r="G35" i="5"/>
  <c r="H35" i="5"/>
  <c r="I35" i="5"/>
  <c r="J35" i="5"/>
  <c r="K35" i="5"/>
  <c r="L35" i="5"/>
  <c r="M35" i="5"/>
  <c r="B36" i="5"/>
  <c r="C36" i="5"/>
  <c r="D36" i="5"/>
  <c r="E36" i="5"/>
  <c r="F36" i="5"/>
  <c r="G36" i="5"/>
  <c r="H36" i="5"/>
  <c r="I36" i="5"/>
  <c r="J36" i="5"/>
  <c r="K36" i="5"/>
  <c r="L36" i="5"/>
  <c r="M36" i="5"/>
  <c r="B37" i="5"/>
  <c r="R217" i="5" s="1"/>
  <c r="C37" i="5"/>
  <c r="S217" i="5" s="1"/>
  <c r="D37" i="5"/>
  <c r="T217" i="5" s="1"/>
  <c r="E37" i="5"/>
  <c r="U217" i="5" s="1"/>
  <c r="F37" i="5"/>
  <c r="V217" i="5" s="1"/>
  <c r="G37" i="5"/>
  <c r="W217" i="5" s="1"/>
  <c r="H37" i="5"/>
  <c r="X217" i="5" s="1"/>
  <c r="I37" i="5"/>
  <c r="Y217" i="5" s="1"/>
  <c r="J37" i="5"/>
  <c r="Z217" i="5" s="1"/>
  <c r="L37" i="5"/>
  <c r="AB217" i="5" s="1"/>
  <c r="M37" i="5"/>
  <c r="AC217" i="5" s="1"/>
  <c r="B38" i="5"/>
  <c r="C38" i="5"/>
  <c r="D38" i="5"/>
  <c r="E38" i="5"/>
  <c r="F38" i="5"/>
  <c r="G38" i="5"/>
  <c r="H38" i="5"/>
  <c r="I38" i="5"/>
  <c r="J38" i="5"/>
  <c r="K38" i="5"/>
  <c r="L38" i="5"/>
  <c r="M38" i="5"/>
  <c r="C24" i="5"/>
  <c r="S213" i="5" s="1"/>
  <c r="D24" i="5"/>
  <c r="E24" i="5"/>
  <c r="U213" i="5" s="1"/>
  <c r="F24" i="5"/>
  <c r="G24" i="5"/>
  <c r="H24" i="5"/>
  <c r="I24" i="5"/>
  <c r="Y213" i="5" s="1"/>
  <c r="J24" i="5"/>
  <c r="K24" i="5"/>
  <c r="L24" i="5"/>
  <c r="M24" i="5"/>
  <c r="AC213" i="5" s="1"/>
  <c r="B24" i="5"/>
  <c r="R213" i="5" s="1"/>
  <c r="S216" i="5" l="1"/>
  <c r="S215" i="5"/>
  <c r="S214" i="5"/>
  <c r="T214" i="5"/>
  <c r="X213" i="5"/>
  <c r="R216" i="5"/>
  <c r="R215" i="5"/>
  <c r="R214" i="5"/>
  <c r="T216" i="5"/>
  <c r="T215" i="5"/>
  <c r="AB213" i="5"/>
  <c r="T213" i="5"/>
  <c r="AA213" i="5"/>
  <c r="W213" i="5"/>
  <c r="Z216" i="5"/>
  <c r="Z215" i="5"/>
  <c r="AC216" i="5"/>
  <c r="U216" i="5"/>
  <c r="AC215" i="5"/>
  <c r="Y215" i="5"/>
  <c r="U215" i="5"/>
  <c r="AC214" i="5"/>
  <c r="Y214" i="5"/>
  <c r="U214" i="5"/>
  <c r="Z213" i="5"/>
  <c r="V213" i="5"/>
  <c r="AB216" i="5"/>
  <c r="X216" i="5"/>
  <c r="AB215" i="5"/>
  <c r="X215" i="5"/>
  <c r="AB214" i="5"/>
  <c r="X214" i="5"/>
  <c r="AA216" i="5"/>
  <c r="W216" i="5"/>
  <c r="AA215" i="5"/>
  <c r="W215" i="5"/>
  <c r="AA214" i="5"/>
  <c r="W214" i="5"/>
  <c r="V216" i="5"/>
  <c r="V215" i="5"/>
  <c r="Z214" i="5"/>
  <c r="V214" i="5"/>
  <c r="Y216" i="5"/>
</calcChain>
</file>

<file path=xl/sharedStrings.xml><?xml version="1.0" encoding="utf-8"?>
<sst xmlns="http://schemas.openxmlformats.org/spreadsheetml/2006/main" count="1531" uniqueCount="574">
  <si>
    <t>(a) those to which transport is understood to contribute significantly -  see text.</t>
  </si>
  <si>
    <t>Source: Scottish Government - Not National Statistics</t>
  </si>
  <si>
    <t>..</t>
  </si>
  <si>
    <t>Aberdeen Errol Place</t>
  </si>
  <si>
    <t>*</t>
  </si>
  <si>
    <t>Edinburgh St Leonards</t>
  </si>
  <si>
    <t>micrograms per cubic metre</t>
  </si>
  <si>
    <t>Strath Vaich</t>
  </si>
  <si>
    <t>Eskdalemuir</t>
  </si>
  <si>
    <t>Glasgow City Chambers</t>
  </si>
  <si>
    <t xml:space="preserve"> </t>
  </si>
  <si>
    <t>Edinburgh Med school</t>
  </si>
  <si>
    <r>
      <t xml:space="preserve">monitoring station </t>
    </r>
    <r>
      <rPr>
        <b/>
        <vertAlign val="superscript"/>
        <sz val="12"/>
        <rFont val="Arial"/>
        <family val="2"/>
      </rPr>
      <t>1</t>
    </r>
  </si>
  <si>
    <t xml:space="preserve">Air Quality </t>
  </si>
  <si>
    <t>2.  The figures for greenhouse gas emissions are expressed in terms of their Global Warming Potential in tonnes of carbon dioxide equivalent. To convert</t>
  </si>
  <si>
    <t>All transport greenhouse gases</t>
  </si>
  <si>
    <r>
      <t>Non-transport net emissions</t>
    </r>
    <r>
      <rPr>
        <b/>
        <vertAlign val="superscript"/>
        <sz val="12"/>
        <rFont val="Arial"/>
        <family val="2"/>
      </rPr>
      <t xml:space="preserve"> </t>
    </r>
  </si>
  <si>
    <t>Total transport</t>
  </si>
  <si>
    <t>Railways</t>
  </si>
  <si>
    <t xml:space="preserve">     Mopeds &amp; motorcycles</t>
  </si>
  <si>
    <t xml:space="preserve">     Passenger cars</t>
  </si>
  <si>
    <t xml:space="preserve">     Buses &amp; coaches</t>
  </si>
  <si>
    <t xml:space="preserve">All figures are estimated using data for GB/UK as a whole so do not specifically relate to Scotland. </t>
  </si>
  <si>
    <t>Ferry</t>
  </si>
  <si>
    <t>Light rail and tram</t>
  </si>
  <si>
    <t>National rail</t>
  </si>
  <si>
    <t>Coach</t>
  </si>
  <si>
    <t xml:space="preserve">Bus </t>
  </si>
  <si>
    <t>Petrol motorbike</t>
  </si>
  <si>
    <t>Cars</t>
  </si>
  <si>
    <t>HGVs</t>
  </si>
  <si>
    <t>Rural</t>
  </si>
  <si>
    <t>Aviation</t>
  </si>
  <si>
    <t>of which:</t>
  </si>
  <si>
    <t>Total</t>
  </si>
  <si>
    <t>propulsion type</t>
  </si>
  <si>
    <t>DIESEL</t>
  </si>
  <si>
    <t>ELECTRIC DIESEL</t>
  </si>
  <si>
    <t>ELECTRICITY</t>
  </si>
  <si>
    <t>FUEL CELLS</t>
  </si>
  <si>
    <t>GAS</t>
  </si>
  <si>
    <t>GAS BI-FUEL</t>
  </si>
  <si>
    <t>GAS DIESEL</t>
  </si>
  <si>
    <t>HYBRID ELECTRIC</t>
  </si>
  <si>
    <t>NEW FUEL TECHNOLOGY</t>
  </si>
  <si>
    <t>PETROL</t>
  </si>
  <si>
    <t>PETROL/GAS</t>
  </si>
  <si>
    <t>STEAM</t>
  </si>
  <si>
    <t>Grand Total</t>
  </si>
  <si>
    <t>Vehicles</t>
  </si>
  <si>
    <t>Year</t>
  </si>
  <si>
    <t>Month</t>
  </si>
  <si>
    <t>Quadricycles</t>
  </si>
  <si>
    <t>Jan-Mar</t>
  </si>
  <si>
    <t>Apr-Jun</t>
  </si>
  <si>
    <t>Jul-Sep</t>
  </si>
  <si>
    <t>Oct-Dec</t>
  </si>
  <si>
    <t>Whole year</t>
  </si>
  <si>
    <t>Notes &amp; definitions (https://www.gov.uk/transport-statistics-notes-and-guidance-vehicle-licensing)</t>
  </si>
  <si>
    <t>Quarter</t>
  </si>
  <si>
    <t>2010 Q1</t>
  </si>
  <si>
    <t>2010 Q2</t>
  </si>
  <si>
    <t>2010 Q3</t>
  </si>
  <si>
    <t>2010 Q4</t>
  </si>
  <si>
    <t>2011 Q1</t>
  </si>
  <si>
    <t>2011 Q2</t>
  </si>
  <si>
    <t>2011 Q3</t>
  </si>
  <si>
    <t>2011 Q4</t>
  </si>
  <si>
    <t>2012 Q1</t>
  </si>
  <si>
    <t>2012 Q2</t>
  </si>
  <si>
    <t>2012 Q3</t>
  </si>
  <si>
    <t>2012 Q4</t>
  </si>
  <si>
    <t>2013 Q1</t>
  </si>
  <si>
    <t>2013 Q2</t>
  </si>
  <si>
    <t>Sum of number licensed</t>
  </si>
  <si>
    <t>Body type</t>
  </si>
  <si>
    <t>AGRICULTURAL</t>
  </si>
  <si>
    <t>BUSES &amp; COACHES</t>
  </si>
  <si>
    <t>CARS</t>
  </si>
  <si>
    <t>GOODS - HEAVY</t>
  </si>
  <si>
    <t>GOODS - LIGHT</t>
  </si>
  <si>
    <t>MOTORCYCLES, MOPEDS &amp; SCOOTERS</t>
  </si>
  <si>
    <t>OTHERS</t>
  </si>
  <si>
    <t>SPECIAL PURPOSE</t>
  </si>
  <si>
    <t>TAXIS</t>
  </si>
  <si>
    <t>TRICYCLES</t>
  </si>
  <si>
    <t>NOT RECORDED</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</si>
  <si>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</si>
  <si>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</si>
  <si>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</si>
  <si>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</si>
  <si>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</si>
  <si>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</si>
  <si>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</si>
  <si>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</si>
  <si>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</si>
  <si>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</si>
  <si>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</si>
  <si>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</si>
  <si>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</si>
  <si>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</si>
  <si>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</si>
  <si>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</si>
  <si>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</si>
  <si>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r>
      <t>Avg CO</t>
    </r>
    <r>
      <rPr>
        <b/>
        <vertAlign val="subscript"/>
        <sz val="12"/>
        <rFont val="Arial"/>
        <family val="2"/>
      </rPr>
      <t>2</t>
    </r>
  </si>
  <si>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</si>
  <si>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</si>
  <si>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</si>
  <si>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</si>
  <si>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</si>
  <si>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</si>
  <si>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</si>
  <si>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</si>
  <si>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</si>
  <si>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</si>
  <si>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</si>
  <si>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</si>
  <si>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</si>
  <si>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</si>
  <si>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</si>
  <si>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</si>
  <si>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</si>
  <si>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</si>
  <si>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</si>
  <si>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</si>
  <si>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</si>
  <si>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</si>
  <si>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</si>
  <si>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</si>
  <si>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</si>
  <si>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</si>
  <si>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</si>
  <si>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</si>
  <si>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</si>
  <si>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</si>
  <si>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</si>
  <si>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</si>
  <si>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</si>
  <si>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</si>
  <si>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</si>
  <si>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</si>
  <si>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r>
      <t>Thousands/</t>
    </r>
    <r>
      <rPr>
        <b/>
        <i/>
        <sz val="12"/>
        <color theme="0" tint="-0.249977111117893"/>
        <rFont val="Arial"/>
        <family val="2"/>
      </rPr>
      <t>Percentages</t>
    </r>
  </si>
  <si>
    <r>
      <t>Avg CO</t>
    </r>
    <r>
      <rPr>
        <b/>
        <vertAlign val="subscript"/>
        <sz val="12"/>
        <color theme="0" tint="-0.249977111117893"/>
        <rFont val="Arial"/>
        <family val="2"/>
      </rPr>
      <t>2</t>
    </r>
  </si>
  <si>
    <r>
      <t xml:space="preserve">Email : </t>
    </r>
    <r>
      <rPr>
        <b/>
        <u/>
        <sz val="10"/>
        <color theme="0" tint="-0.249977111117893"/>
        <rFont val="Arial"/>
        <family val="2"/>
      </rPr>
      <t>vehicles.stats@dft.gsi.gov.uk</t>
    </r>
  </si>
  <si>
    <t>thousand</t>
  </si>
  <si>
    <t>Source: DVLA//DVADfT - GB figures published as DfT table  VEH0256</t>
  </si>
  <si>
    <t>Buses &amp; coaches</t>
  </si>
  <si>
    <t>Passenger cars</t>
  </si>
  <si>
    <t>Up to 120 g/km</t>
  </si>
  <si>
    <t>121 - 150 g/km</t>
  </si>
  <si>
    <t>151 - 185 g/km</t>
  </si>
  <si>
    <t>Over 186 g/km</t>
  </si>
  <si>
    <t>Data for chart 13.4</t>
  </si>
  <si>
    <t>Agricultural</t>
  </si>
  <si>
    <t>Goods - heavy</t>
  </si>
  <si>
    <t>Goods - light</t>
  </si>
  <si>
    <t>Motorcycles, mopeds &amp; scooters</t>
  </si>
  <si>
    <t>Not recorded</t>
  </si>
  <si>
    <t>Special purpose</t>
  </si>
  <si>
    <t>Taxis</t>
  </si>
  <si>
    <t>Tricycles</t>
  </si>
  <si>
    <t>Diesel</t>
  </si>
  <si>
    <t>Electric diesel</t>
  </si>
  <si>
    <t>Electricity</t>
  </si>
  <si>
    <t>Gas</t>
  </si>
  <si>
    <t>Gas bi-fuel</t>
  </si>
  <si>
    <t>Hybrid electric</t>
  </si>
  <si>
    <t>Petrol</t>
  </si>
  <si>
    <t>Petrol/gas</t>
  </si>
  <si>
    <t>Steam</t>
  </si>
  <si>
    <t>Grand total</t>
  </si>
  <si>
    <t>Propulsion type</t>
  </si>
  <si>
    <r>
      <t xml:space="preserve">Benzene </t>
    </r>
    <r>
      <rPr>
        <b/>
        <vertAlign val="superscript"/>
        <sz val="12"/>
        <rFont val="Arial"/>
        <family val="2"/>
      </rPr>
      <t xml:space="preserve">7 </t>
    </r>
  </si>
  <si>
    <t xml:space="preserve">      thousands</t>
  </si>
  <si>
    <t xml:space="preserve">    Column Percentages</t>
  </si>
  <si>
    <t>2013 Q4</t>
  </si>
  <si>
    <t>2014 Q1</t>
  </si>
  <si>
    <t>2014 Q2</t>
  </si>
  <si>
    <t>2014 Q3</t>
  </si>
  <si>
    <t xml:space="preserve">     Heavy Goods Vehicles</t>
  </si>
  <si>
    <t xml:space="preserve">     Light Goods Vehicles</t>
  </si>
  <si>
    <t>Heavy Goods Vehicles</t>
  </si>
  <si>
    <t>NMVOC</t>
  </si>
  <si>
    <t>NOx</t>
  </si>
  <si>
    <t>PM10</t>
  </si>
  <si>
    <t>Pb</t>
  </si>
  <si>
    <t>thousand tonnes of pollutant</t>
  </si>
  <si>
    <t>Oxides of nitrogen (NOx)</t>
  </si>
  <si>
    <t>Road transport</t>
  </si>
  <si>
    <t>Buses and coaches</t>
  </si>
  <si>
    <t>Light goods vehicles</t>
  </si>
  <si>
    <t>Mopeds and motorcycles</t>
  </si>
  <si>
    <t>Other transport</t>
  </si>
  <si>
    <t>Total Transport</t>
  </si>
  <si>
    <t>Non-transport emissions</t>
  </si>
  <si>
    <t>Emissions from all sources</t>
  </si>
  <si>
    <t>Transport % of all NOx emissions</t>
  </si>
  <si>
    <r>
      <t>Road transport</t>
    </r>
    <r>
      <rPr>
        <vertAlign val="superscript"/>
        <sz val="11"/>
        <color theme="1"/>
        <rFont val="Calibri"/>
        <family val="2"/>
        <scheme val="minor"/>
      </rPr>
      <t>2</t>
    </r>
  </si>
  <si>
    <r>
      <t>Aviation</t>
    </r>
    <r>
      <rPr>
        <vertAlign val="superscript"/>
        <sz val="11"/>
        <color theme="1"/>
        <rFont val="Calibri"/>
        <family val="2"/>
        <scheme val="minor"/>
      </rPr>
      <t>3</t>
    </r>
  </si>
  <si>
    <r>
      <t>Other transport</t>
    </r>
    <r>
      <rPr>
        <vertAlign val="superscript"/>
        <sz val="11"/>
        <color theme="1"/>
        <rFont val="Calibri"/>
        <family val="2"/>
        <scheme val="minor"/>
      </rPr>
      <t>5</t>
    </r>
  </si>
  <si>
    <t>1.</t>
  </si>
  <si>
    <t>2.</t>
  </si>
  <si>
    <t xml:space="preserve">The Road Transport emissions database uses emission factors (g/km) for different types of vehicles, which depend on the fuel type (petrol or diesel) and are influenced by the </t>
  </si>
  <si>
    <t xml:space="preserve">drive cycle or average speeds on the different types of roads; traffic activity for each DA region, including distance and average speed travelled by each type of vehicle on each type of road; </t>
  </si>
  <si>
    <t>DA-specific fleet data on petrol/diesel car mix, car engine size and fleet composition (including age).</t>
  </si>
  <si>
    <t>The sum of emissions across all parts of the UK equates to the total for the UK inventory where that total is normalised using fuel sales data of petrol and DERV.</t>
  </si>
  <si>
    <t>3.</t>
  </si>
  <si>
    <t xml:space="preserve">Only take-off and landing emissions are reported. </t>
  </si>
  <si>
    <t>4.</t>
  </si>
  <si>
    <t>Includes emissions from coastal shipping, shipping betweeen Scotland and the Overseas Territories, fishing vessels, marine engines, personal watercraft,</t>
  </si>
  <si>
    <t xml:space="preserve"> inland goods-carrying vehicles, motorboats and sail boats with auxiliary engines.</t>
  </si>
  <si>
    <t>5.</t>
  </si>
  <si>
    <t>Includes military aviation and naval vessels, aircraft support vehicles and railways stationary combustion.</t>
  </si>
  <si>
    <t>Type of monitoring</t>
  </si>
  <si>
    <t xml:space="preserve"> station</t>
  </si>
  <si>
    <r>
      <t>Nitrogen dioxide</t>
    </r>
    <r>
      <rPr>
        <b/>
        <vertAlign val="superscript"/>
        <sz val="12"/>
        <rFont val="Arial"/>
        <family val="2"/>
      </rPr>
      <t xml:space="preserve"> 2</t>
    </r>
  </si>
  <si>
    <t>Urban background</t>
  </si>
  <si>
    <t>Aberdeen Union Street</t>
  </si>
  <si>
    <t>Roadside</t>
  </si>
  <si>
    <t>Bishopbriggs, Kirkintilloch Road</t>
  </si>
  <si>
    <t>Dumfries, A780</t>
  </si>
  <si>
    <t>Dundee Lochee Road</t>
  </si>
  <si>
    <t>Dundee Union Street</t>
  </si>
  <si>
    <t>Kerbside</t>
  </si>
  <si>
    <t>Edinburgh Gorgie Road</t>
  </si>
  <si>
    <t xml:space="preserve">Glasgow Centre, St Enoch's Square </t>
  </si>
  <si>
    <t>Urban centre</t>
  </si>
  <si>
    <t>Glasgow Kerbside, Hope Street</t>
  </si>
  <si>
    <t>Glasgow Byres Road</t>
  </si>
  <si>
    <t>Inverness, Telford Street</t>
  </si>
  <si>
    <t>Perth High Street</t>
  </si>
  <si>
    <t>Number of daily maximums (measured as an 8-hour running mean) exceeding 100ug/m3</t>
  </si>
  <si>
    <r>
      <t>Particulates (PM</t>
    </r>
    <r>
      <rPr>
        <b/>
        <vertAlign val="subscript"/>
        <sz val="12"/>
        <rFont val="Arial"/>
        <family val="2"/>
      </rPr>
      <t>10</t>
    </r>
    <r>
      <rPr>
        <b/>
        <sz val="12"/>
        <rFont val="Arial"/>
        <family val="2"/>
      </rPr>
      <t>)</t>
    </r>
    <r>
      <rPr>
        <b/>
        <vertAlign val="superscript"/>
        <sz val="12"/>
        <rFont val="Arial"/>
        <family val="2"/>
      </rPr>
      <t xml:space="preserve"> 4</t>
    </r>
  </si>
  <si>
    <t>Dundee Broughty Ferry</t>
  </si>
  <si>
    <t>Edinburgh Queen Street</t>
  </si>
  <si>
    <t>Glasgow Waulkmillglen Reservoir</t>
  </si>
  <si>
    <t>Glasgow Centre, St Enoch's Square</t>
  </si>
  <si>
    <t>1.  The sites chosen are a mixture of urban and rural site types with long time series</t>
  </si>
  <si>
    <t>2.  Annual mean concentration of atmospheric nitrogen dioxide.</t>
  </si>
  <si>
    <t>3.  Annual mean ground level ozone concentration.</t>
  </si>
  <si>
    <r>
      <t>4.  Annual mean atmospheric PM</t>
    </r>
    <r>
      <rPr>
        <vertAlign val="subscript"/>
        <sz val="10"/>
        <rFont val="Arial"/>
        <family val="2"/>
      </rPr>
      <t>10</t>
    </r>
    <r>
      <rPr>
        <sz val="10"/>
        <rFont val="Arial"/>
        <family val="2"/>
      </rPr>
      <t xml:space="preserve"> concentration.</t>
    </r>
  </si>
  <si>
    <t>(*) Since 2003, results where data capture is less than 75% are not shown.</t>
  </si>
  <si>
    <t>Local authority</t>
  </si>
  <si>
    <t>Pollutant(s)</t>
  </si>
  <si>
    <t>All pollutants</t>
  </si>
  <si>
    <r>
      <t>Both NO</t>
    </r>
    <r>
      <rPr>
        <b/>
        <vertAlign val="subscript"/>
        <sz val="11"/>
        <color theme="1"/>
        <rFont val="Calibri"/>
        <family val="2"/>
        <scheme val="minor"/>
      </rPr>
      <t>2</t>
    </r>
    <r>
      <rPr>
        <b/>
        <sz val="11"/>
        <color theme="1"/>
        <rFont val="Calibri"/>
        <family val="2"/>
        <scheme val="minor"/>
      </rPr>
      <t xml:space="preserve"> and PM</t>
    </r>
    <r>
      <rPr>
        <b/>
        <vertAlign val="subscript"/>
        <sz val="11"/>
        <color theme="1"/>
        <rFont val="Calibri"/>
        <family val="2"/>
        <scheme val="minor"/>
      </rPr>
      <t>10</t>
    </r>
  </si>
  <si>
    <t>Sulphur dioxide</t>
  </si>
  <si>
    <t>Aberdeen City Council</t>
  </si>
  <si>
    <t>City of Edinburgh Council</t>
  </si>
  <si>
    <t>Dundee City Council</t>
  </si>
  <si>
    <t>East Dunbartonshire Council</t>
  </si>
  <si>
    <t>East Lothian Council</t>
  </si>
  <si>
    <t>Falkirk Council</t>
  </si>
  <si>
    <t>Fife Council</t>
  </si>
  <si>
    <t>Glasgow City Council</t>
  </si>
  <si>
    <t>Highland Council</t>
  </si>
  <si>
    <t>North Lanarkshire Council</t>
  </si>
  <si>
    <t>Perth &amp; Kinross Council</t>
  </si>
  <si>
    <t>Renfrewshire Council</t>
  </si>
  <si>
    <t>South Lanarkshire Council</t>
  </si>
  <si>
    <t>West Lothian Council</t>
  </si>
  <si>
    <t>Scotland</t>
  </si>
  <si>
    <r>
      <t xml:space="preserve">Ozone </t>
    </r>
    <r>
      <rPr>
        <b/>
        <vertAlign val="superscript"/>
        <sz val="12"/>
        <rFont val="Arial"/>
        <family val="2"/>
      </rPr>
      <t>3</t>
    </r>
  </si>
  <si>
    <t>Source: Scottish Air Quality website - Not National Statistics</t>
  </si>
  <si>
    <r>
      <t>Particulate Matter (PM</t>
    </r>
    <r>
      <rPr>
        <b/>
        <vertAlign val="subscript"/>
        <sz val="11"/>
        <color theme="1"/>
        <rFont val="Calibri"/>
        <family val="2"/>
        <scheme val="minor"/>
      </rPr>
      <t>10</t>
    </r>
    <r>
      <rPr>
        <b/>
        <sz val="11"/>
        <color theme="1"/>
        <rFont val="Calibri"/>
        <family val="2"/>
        <scheme val="minor"/>
      </rPr>
      <t>) only</t>
    </r>
  </si>
  <si>
    <r>
      <t>Nitrogen dioxide (NO</t>
    </r>
    <r>
      <rPr>
        <b/>
        <vertAlign val="subscript"/>
        <sz val="11"/>
        <color theme="1"/>
        <rFont val="Calibri"/>
        <family val="2"/>
        <scheme val="minor"/>
      </rPr>
      <t>2</t>
    </r>
    <r>
      <rPr>
        <b/>
        <sz val="11"/>
        <color theme="1"/>
        <rFont val="Calibri"/>
        <family val="2"/>
        <scheme val="minor"/>
      </rPr>
      <t>) only</t>
    </r>
  </si>
  <si>
    <r>
      <t xml:space="preserve">Table 13.1b  Atmospheric concentrations of selected pollutants </t>
    </r>
    <r>
      <rPr>
        <b/>
        <vertAlign val="superscript"/>
        <sz val="12"/>
        <rFont val="Arial"/>
        <family val="2"/>
      </rPr>
      <t xml:space="preserve">(*, a) </t>
    </r>
    <r>
      <rPr>
        <b/>
        <sz val="12"/>
        <rFont val="Arial"/>
        <family val="2"/>
      </rPr>
      <t>recorded at Air Quality Monitoring Stations</t>
    </r>
  </si>
  <si>
    <t>~ denotes fewer than 50.</t>
  </si>
  <si>
    <r>
      <t>Particulate matter (PM</t>
    </r>
    <r>
      <rPr>
        <b/>
        <vertAlign val="subscript"/>
        <sz val="10"/>
        <color theme="1"/>
        <rFont val="Arial"/>
        <family val="2"/>
      </rPr>
      <t>10</t>
    </r>
    <r>
      <rPr>
        <b/>
        <sz val="10"/>
        <color theme="1"/>
        <rFont val="Arial"/>
        <family val="2"/>
      </rPr>
      <t>)</t>
    </r>
  </si>
  <si>
    <r>
      <t>Table 13.1a  Emissions of air pollutants by type of transport allocated to Scotland</t>
    </r>
    <r>
      <rPr>
        <b/>
        <vertAlign val="superscript"/>
        <sz val="10"/>
        <color theme="1"/>
        <rFont val="Arial"/>
        <family val="2"/>
      </rPr>
      <t>1</t>
    </r>
  </si>
  <si>
    <r>
      <t>Transport % of all PM</t>
    </r>
    <r>
      <rPr>
        <b/>
        <vertAlign val="subscript"/>
        <sz val="10"/>
        <color theme="1"/>
        <rFont val="Arial"/>
        <family val="2"/>
      </rPr>
      <t>10</t>
    </r>
    <r>
      <rPr>
        <b/>
        <sz val="10"/>
        <color theme="1"/>
        <rFont val="Arial"/>
        <family val="2"/>
      </rPr>
      <t xml:space="preserve"> emissions</t>
    </r>
  </si>
  <si>
    <t>2015 Q2</t>
  </si>
  <si>
    <t>2014 Q4</t>
  </si>
  <si>
    <t>2015 Q1</t>
  </si>
  <si>
    <t>2015 Q3</t>
  </si>
  <si>
    <t>Contents</t>
  </si>
  <si>
    <t>Table 13.2</t>
  </si>
  <si>
    <t>Table 13.3</t>
  </si>
  <si>
    <t>Table 13.4</t>
  </si>
  <si>
    <t>Table 13.5</t>
  </si>
  <si>
    <t>Table 13.7</t>
  </si>
  <si>
    <t>Table 13.8</t>
  </si>
  <si>
    <t>Table 13.9</t>
  </si>
  <si>
    <t>Table 13.10</t>
  </si>
  <si>
    <t>Table 13.1a</t>
  </si>
  <si>
    <t>Table 13.1b</t>
  </si>
  <si>
    <t>Emissions of air pollutants by type of transport allocated to Scotland</t>
  </si>
  <si>
    <t>Atmospheric concentrations of selected pollutants recorded at Air Quality Monitoring Stations</t>
  </si>
  <si>
    <t>Table 13.1c</t>
  </si>
  <si>
    <t>Number of active Air Quality Management Areas by pollutant and local authority</t>
  </si>
  <si>
    <t>Emissions of greenhouse gases by type of transport allocated to Scotland</t>
  </si>
  <si>
    <t>Emissions of greenhouse gases1 by Transport allocated to Scotland</t>
  </si>
  <si>
    <t>Emissions of greenhouse gases by type of transport, Scotland compared to UK</t>
  </si>
  <si>
    <t>Cars registered for the first time by CO2 emission band, Scotland</t>
  </si>
  <si>
    <t>(..) Site not in operation for given year</t>
  </si>
  <si>
    <t>Fuel cells</t>
  </si>
  <si>
    <t>Gas-diesel</t>
  </si>
  <si>
    <t>New fuel tech-nology</t>
  </si>
  <si>
    <t>2016 Q1</t>
  </si>
  <si>
    <t>2016 Q2</t>
  </si>
  <si>
    <t>2016 Q3</t>
  </si>
  <si>
    <t>2015 Q4</t>
  </si>
  <si>
    <t>Source: DVLA//DVADfT - GB figures published as DfT table  VEH0206</t>
  </si>
  <si>
    <t>Table 13.6a</t>
  </si>
  <si>
    <t>Table 13.6b</t>
  </si>
  <si>
    <t>Table 13.6a:  Cars registered for the first time by CO2 emission band, Scotland</t>
  </si>
  <si>
    <t>Table 13.6b:  Licensed cars by CO2 emission band, Scotland</t>
  </si>
  <si>
    <t>2017 Q2</t>
  </si>
  <si>
    <t>2016 Q4</t>
  </si>
  <si>
    <t>2017 Q1</t>
  </si>
  <si>
    <t>2017 Q3</t>
  </si>
  <si>
    <t>Table to show the number of new registrations by body type and propulsion type in Scotland during 2016 (RAW DATA)</t>
  </si>
  <si>
    <t>Table to show the number of licensed vehicles by body type and propulsion type in Scotland as at 31 December 2016 (RAW DATA)</t>
  </si>
  <si>
    <r>
      <t xml:space="preserve">Others </t>
    </r>
    <r>
      <rPr>
        <vertAlign val="superscript"/>
        <sz val="12"/>
        <rFont val="Arial"/>
        <family val="2"/>
      </rPr>
      <t>1</t>
    </r>
  </si>
  <si>
    <t>1. Iincludes Invalid Vehicle (Mobility scooters), Lift Trucks, Tel Material Handlers, Hydraulic Excavator, Rear Digger, Ambulance, Fire Engine, Street Cleansing, Roller and Loading Shovel.</t>
  </si>
  <si>
    <t>Pure Electric ’others’ are Invalid vehicles or Lift Trucks.</t>
  </si>
  <si>
    <t xml:space="preserve">of which: </t>
  </si>
  <si>
    <t xml:space="preserve">exhaust </t>
  </si>
  <si>
    <t>emissions</t>
  </si>
  <si>
    <t>from:</t>
  </si>
  <si>
    <t>Road abrasion</t>
  </si>
  <si>
    <t>Tyre and brake wear</t>
  </si>
  <si>
    <t>Source: National Atmospheric Emissions Inventory - Not National Statistics</t>
  </si>
  <si>
    <t>2018 Q3</t>
  </si>
  <si>
    <t>2017 Q4</t>
  </si>
  <si>
    <t>2018 Q1</t>
  </si>
  <si>
    <t>2018 Q2</t>
  </si>
  <si>
    <t>c. Value has been suppressed to avoid disclosing personal information.</t>
  </si>
  <si>
    <r>
      <t>Particulates (PM</t>
    </r>
    <r>
      <rPr>
        <b/>
        <vertAlign val="subscript"/>
        <sz val="12"/>
        <rFont val="Arial"/>
        <family val="2"/>
      </rPr>
      <t>2.5</t>
    </r>
    <r>
      <rPr>
        <b/>
        <sz val="12"/>
        <rFont val="Arial"/>
        <family val="2"/>
      </rPr>
      <t>)</t>
    </r>
    <r>
      <rPr>
        <b/>
        <vertAlign val="superscript"/>
        <sz val="12"/>
        <rFont val="Arial"/>
        <family val="2"/>
      </rPr>
      <t xml:space="preserve"> 5</t>
    </r>
  </si>
  <si>
    <t>Auchencorth Moss</t>
  </si>
  <si>
    <t>Glasgow High Street</t>
  </si>
  <si>
    <t>Glasgow Townhead</t>
  </si>
  <si>
    <t>Grangemouth</t>
  </si>
  <si>
    <t>Urban industrial</t>
  </si>
  <si>
    <r>
      <t>5.  Annual mean atmospheric PM</t>
    </r>
    <r>
      <rPr>
        <vertAlign val="subscript"/>
        <sz val="10"/>
        <rFont val="Arial"/>
        <family val="2"/>
      </rPr>
      <t>2.5</t>
    </r>
    <r>
      <rPr>
        <sz val="10"/>
        <rFont val="Arial"/>
        <family val="2"/>
      </rPr>
      <t xml:space="preserve"> concentration.</t>
    </r>
  </si>
  <si>
    <t>PM25</t>
  </si>
  <si>
    <t>6.</t>
  </si>
  <si>
    <r>
      <t xml:space="preserve">Shipping </t>
    </r>
    <r>
      <rPr>
        <vertAlign val="superscript"/>
        <sz val="10"/>
        <rFont val="Arial"/>
        <family val="2"/>
      </rPr>
      <t>6</t>
    </r>
  </si>
  <si>
    <r>
      <t>Particulate matter (PM</t>
    </r>
    <r>
      <rPr>
        <b/>
        <vertAlign val="subscript"/>
        <sz val="10"/>
        <color theme="1"/>
        <rFont val="Arial"/>
        <family val="2"/>
      </rPr>
      <t>2.5</t>
    </r>
    <r>
      <rPr>
        <b/>
        <sz val="10"/>
        <color theme="1"/>
        <rFont val="Arial"/>
        <family val="2"/>
      </rPr>
      <t>)</t>
    </r>
  </si>
  <si>
    <r>
      <t>Transport % of all PM</t>
    </r>
    <r>
      <rPr>
        <b/>
        <vertAlign val="subscript"/>
        <sz val="10"/>
        <color theme="1"/>
        <rFont val="Arial"/>
        <family val="2"/>
      </rPr>
      <t>2.5</t>
    </r>
    <r>
      <rPr>
        <b/>
        <sz val="10"/>
        <color theme="1"/>
        <rFont val="Arial"/>
        <family val="2"/>
      </rPr>
      <t xml:space="preserve"> emissions</t>
    </r>
  </si>
  <si>
    <r>
      <t>Shipping</t>
    </r>
    <r>
      <rPr>
        <vertAlign val="superscript"/>
        <sz val="11"/>
        <color theme="1"/>
        <rFont val="Calibri"/>
        <family val="2"/>
        <scheme val="minor"/>
      </rPr>
      <t>4,6</t>
    </r>
  </si>
  <si>
    <t>2019 Q1</t>
  </si>
  <si>
    <t>2019 Q2</t>
  </si>
  <si>
    <t>2019 Q3</t>
  </si>
  <si>
    <t>2018 Q4</t>
  </si>
  <si>
    <t>Source: DVLA/DfT</t>
  </si>
  <si>
    <t xml:space="preserve">Non Plug-in Cars </t>
  </si>
  <si>
    <t>All Cars</t>
  </si>
  <si>
    <t>Non Plug-in Light Goods Vehicles</t>
  </si>
  <si>
    <t>All Light Goods Vehicles</t>
  </si>
  <si>
    <t>Category 1</t>
  </si>
  <si>
    <t>Category 2/3</t>
  </si>
  <si>
    <t>https://www.gov.uk/plug-in-car-van-grants/eligibility</t>
  </si>
  <si>
    <t>https://www.gov.uk/government/publications/plug-in-car-grant-changes-to-grant-level-november-2018/upcoming-changes-to-the-plug-in-car-grant</t>
  </si>
  <si>
    <t>4. Some powerful electric bikes have to be registered as mopeds and will be included here. For more details, see:</t>
  </si>
  <si>
    <t>https://www.gov.uk/electric-bike-rules</t>
  </si>
  <si>
    <t>Special Purpose</t>
  </si>
  <si>
    <r>
      <t>Table 13.2    Emissions of greenhouse gases by type of transport allocated to Scotland (MtCO</t>
    </r>
    <r>
      <rPr>
        <b/>
        <vertAlign val="subscript"/>
        <sz val="11"/>
        <color theme="1"/>
        <rFont val="Arial"/>
        <family val="2"/>
      </rPr>
      <t>2</t>
    </r>
    <r>
      <rPr>
        <b/>
        <sz val="11"/>
        <color theme="1"/>
        <rFont val="Arial"/>
        <family val="2"/>
      </rPr>
      <t>e)</t>
    </r>
  </si>
  <si>
    <r>
      <t>Road Transportation Total</t>
    </r>
    <r>
      <rPr>
        <b/>
        <vertAlign val="superscript"/>
        <sz val="12"/>
        <rFont val="Arial"/>
        <family val="2"/>
      </rPr>
      <t>1</t>
    </r>
  </si>
  <si>
    <t xml:space="preserve">   2. Other road includes urea used as part of an additive for certain categories of diesel engine, LPG use and road vehicle engines.  </t>
  </si>
  <si>
    <t>Non-IAS Emissions</t>
  </si>
  <si>
    <r>
      <t xml:space="preserve">  Carbon dioxide (CO</t>
    </r>
    <r>
      <rPr>
        <vertAlign val="subscript"/>
        <sz val="11"/>
        <rFont val="Arial"/>
        <family val="2"/>
      </rPr>
      <t>2</t>
    </r>
    <r>
      <rPr>
        <sz val="11"/>
        <rFont val="Arial"/>
        <family val="2"/>
      </rPr>
      <t>)</t>
    </r>
  </si>
  <si>
    <r>
      <t xml:space="preserve">  Methane (CH</t>
    </r>
    <r>
      <rPr>
        <vertAlign val="subscript"/>
        <sz val="11"/>
        <rFont val="Arial"/>
        <family val="2"/>
      </rPr>
      <t>4</t>
    </r>
    <r>
      <rPr>
        <sz val="11"/>
        <rFont val="Arial"/>
        <family val="2"/>
      </rPr>
      <t>)</t>
    </r>
  </si>
  <si>
    <r>
      <t xml:space="preserve">  Nitrous Oxide (N</t>
    </r>
    <r>
      <rPr>
        <vertAlign val="subscript"/>
        <sz val="11"/>
        <rFont val="Arial"/>
        <family val="2"/>
      </rPr>
      <t>2</t>
    </r>
    <r>
      <rPr>
        <sz val="11"/>
        <rFont val="Arial"/>
        <family val="2"/>
      </rPr>
      <t>O)</t>
    </r>
  </si>
  <si>
    <t>IAS Emissions</t>
  </si>
  <si>
    <t xml:space="preserve">     from tonnes of carbon dioxide equivalent to tonnes of other gases multiply by the following factors:  GWP methane - 25, GWP nitrous oxide - 298.</t>
  </si>
  <si>
    <r>
      <t>Table 13.4 Comparison of transport greenhouse gas emissions from Scotland and UK as a whole (MtCO</t>
    </r>
    <r>
      <rPr>
        <b/>
        <vertAlign val="subscript"/>
        <sz val="11"/>
        <rFont val="Arial"/>
        <family val="2"/>
      </rPr>
      <t>2</t>
    </r>
    <r>
      <rPr>
        <b/>
        <sz val="11"/>
        <rFont val="Arial"/>
        <family val="2"/>
      </rPr>
      <t>e)</t>
    </r>
  </si>
  <si>
    <t>Scottish Baseline      (1990)</t>
  </si>
  <si>
    <t>UK Baseline (1990)</t>
  </si>
  <si>
    <t>Emissions by Road Type</t>
  </si>
  <si>
    <t xml:space="preserve">       Urban</t>
  </si>
  <si>
    <t xml:space="preserve">       Rural</t>
  </si>
  <si>
    <t xml:space="preserve">       Motorway</t>
  </si>
  <si>
    <t>Buses and Coaches</t>
  </si>
  <si>
    <t>Passenger Cars</t>
  </si>
  <si>
    <t>LGVs</t>
  </si>
  <si>
    <t>International Aviation and Shipping</t>
  </si>
  <si>
    <t>Domestic Aviation and Shipping</t>
  </si>
  <si>
    <t>Mode of Transport</t>
  </si>
  <si>
    <r>
      <t>Petrol cars</t>
    </r>
    <r>
      <rPr>
        <vertAlign val="superscript"/>
        <sz val="12"/>
        <rFont val="Arial"/>
        <family val="2"/>
      </rPr>
      <t>2</t>
    </r>
  </si>
  <si>
    <r>
      <t>Diesel cars</t>
    </r>
    <r>
      <rPr>
        <vertAlign val="superscript"/>
        <sz val="12"/>
        <rFont val="Arial"/>
        <family val="2"/>
      </rPr>
      <t>2</t>
    </r>
  </si>
  <si>
    <r>
      <t>Hybrid</t>
    </r>
    <r>
      <rPr>
        <vertAlign val="superscript"/>
        <sz val="12"/>
        <rFont val="Arial"/>
        <family val="2"/>
      </rPr>
      <t>2</t>
    </r>
  </si>
  <si>
    <t>1. Source</t>
  </si>
  <si>
    <t xml:space="preserve">That total is derived from fuel sales data of petrol and DERV within the UK as specified in the reporting guidelines of the Intergovernmental Panel on Climate Change. Further detail can be found in Section 3.3 of the report and in Annex 2. </t>
  </si>
  <si>
    <t>1. The method used to estimate carbon dioxide (CO2) emissions from road transport is based on vehicle kilometre travelled data constrained so that the sum of emissions across all parts of the UK equates to the total for the UK inventory.</t>
  </si>
  <si>
    <t xml:space="preserve"> In both of the calculation methods, and the total emissions of these GHGs from the two methods are identical. There are no emissions of other greenhouse gases by transport in the inventory.</t>
  </si>
  <si>
    <t>Total transport greenhouse gases (Excluding International Aviation and Shipping)</t>
  </si>
  <si>
    <t>Total greenhouse gases from International Aviation and Shipping</t>
  </si>
  <si>
    <t xml:space="preserve"> 1.  The footnotes to Table 5.12 also apply to this table, including revision of the figures; though note that emissions of methane and nitrous oxide from road transport are estimated using vehicle kilometre data.</t>
  </si>
  <si>
    <t>Total transport (excl International Aviation and Shipping)</t>
  </si>
  <si>
    <t>Total transport (incl International Aviation and Shipping)</t>
  </si>
  <si>
    <r>
      <t xml:space="preserve">PiG Eligible Cars </t>
    </r>
    <r>
      <rPr>
        <b/>
        <vertAlign val="superscript"/>
        <sz val="12"/>
        <color rgb="FF000000"/>
        <rFont val="Arial"/>
        <family val="2"/>
      </rPr>
      <t>2,3</t>
    </r>
  </si>
  <si>
    <r>
      <t xml:space="preserve">Non PiG Eligible Plug-in Cars </t>
    </r>
    <r>
      <rPr>
        <b/>
        <vertAlign val="superscript"/>
        <sz val="12"/>
        <color rgb="FF000000"/>
        <rFont val="Arial"/>
        <family val="2"/>
      </rPr>
      <t>2,3</t>
    </r>
  </si>
  <si>
    <r>
      <t xml:space="preserve">PiG Eligible Motorcycles and tricycles </t>
    </r>
    <r>
      <rPr>
        <b/>
        <vertAlign val="superscript"/>
        <sz val="12"/>
        <color rgb="FF000000"/>
        <rFont val="Arial"/>
        <family val="2"/>
      </rPr>
      <t>2,4</t>
    </r>
  </si>
  <si>
    <r>
      <t xml:space="preserve">Non PiG Eligible Motorcycles and tricycles </t>
    </r>
    <r>
      <rPr>
        <b/>
        <vertAlign val="superscript"/>
        <sz val="12"/>
        <color rgb="FF000000"/>
        <rFont val="Arial"/>
        <family val="2"/>
      </rPr>
      <t>2,4</t>
    </r>
  </si>
  <si>
    <r>
      <t xml:space="preserve">All Motorcycles and tricycles </t>
    </r>
    <r>
      <rPr>
        <b/>
        <vertAlign val="superscript"/>
        <sz val="12"/>
        <color rgb="FF000000"/>
        <rFont val="Arial"/>
        <family val="2"/>
      </rPr>
      <t>4</t>
    </r>
  </si>
  <si>
    <r>
      <t xml:space="preserve">PiG Eligible Light Goods Vehicles </t>
    </r>
    <r>
      <rPr>
        <b/>
        <vertAlign val="superscript"/>
        <sz val="12"/>
        <color rgb="FF000000"/>
        <rFont val="Arial"/>
        <family val="2"/>
      </rPr>
      <t>2</t>
    </r>
  </si>
  <si>
    <r>
      <t xml:space="preserve">Non PiG Eligible Plug-in Light Goods Vehicles </t>
    </r>
    <r>
      <rPr>
        <b/>
        <vertAlign val="superscript"/>
        <sz val="12"/>
        <color rgb="FF000000"/>
        <rFont val="Arial"/>
        <family val="2"/>
      </rPr>
      <t>2</t>
    </r>
  </si>
  <si>
    <r>
      <t>Other vehicles</t>
    </r>
    <r>
      <rPr>
        <b/>
        <vertAlign val="superscript"/>
        <sz val="12"/>
        <color rgb="FF000000"/>
        <rFont val="Arial"/>
        <family val="2"/>
      </rPr>
      <t xml:space="preserve"> </t>
    </r>
  </si>
  <si>
    <r>
      <t xml:space="preserve">PiG Eligible Cars </t>
    </r>
    <r>
      <rPr>
        <b/>
        <vertAlign val="superscript"/>
        <sz val="13"/>
        <color rgb="FF000000"/>
        <rFont val="Arial"/>
        <family val="2"/>
      </rPr>
      <t>2,3</t>
    </r>
  </si>
  <si>
    <r>
      <t xml:space="preserve">Non PiG Eligible Plug-in Cars </t>
    </r>
    <r>
      <rPr>
        <b/>
        <vertAlign val="superscript"/>
        <sz val="13"/>
        <color rgb="FF000000"/>
        <rFont val="Arial"/>
        <family val="2"/>
      </rPr>
      <t>2,3</t>
    </r>
  </si>
  <si>
    <r>
      <t xml:space="preserve">PiG Eligible Motorcycles and tricycles </t>
    </r>
    <r>
      <rPr>
        <b/>
        <vertAlign val="superscript"/>
        <sz val="13"/>
        <color rgb="FF000000"/>
        <rFont val="Arial"/>
        <family val="2"/>
      </rPr>
      <t>2,4</t>
    </r>
  </si>
  <si>
    <r>
      <t xml:space="preserve">Non PiG Eligible Motorcycles and tricycles </t>
    </r>
    <r>
      <rPr>
        <b/>
        <vertAlign val="superscript"/>
        <sz val="13"/>
        <color rgb="FF000000"/>
        <rFont val="Arial"/>
        <family val="2"/>
      </rPr>
      <t>2,4</t>
    </r>
  </si>
  <si>
    <r>
      <t xml:space="preserve">All Motorcycles and tricycles </t>
    </r>
    <r>
      <rPr>
        <b/>
        <vertAlign val="superscript"/>
        <sz val="13"/>
        <color rgb="FF000000"/>
        <rFont val="Arial"/>
        <family val="2"/>
      </rPr>
      <t>4</t>
    </r>
  </si>
  <si>
    <r>
      <t xml:space="preserve">PiG Eligible Light Goods Vehicles </t>
    </r>
    <r>
      <rPr>
        <b/>
        <vertAlign val="superscript"/>
        <sz val="13"/>
        <color rgb="FF000000"/>
        <rFont val="Arial"/>
        <family val="2"/>
      </rPr>
      <t>2</t>
    </r>
  </si>
  <si>
    <r>
      <t xml:space="preserve">Non PiG Eligible Plug-in Light Goods Vehicles </t>
    </r>
    <r>
      <rPr>
        <b/>
        <vertAlign val="superscript"/>
        <sz val="13"/>
        <color rgb="FF000000"/>
        <rFont val="Arial"/>
        <family val="2"/>
      </rPr>
      <t>2</t>
    </r>
  </si>
  <si>
    <r>
      <t>Other vehicles</t>
    </r>
    <r>
      <rPr>
        <b/>
        <vertAlign val="superscript"/>
        <sz val="13"/>
        <color rgb="FF000000"/>
        <rFont val="Arial"/>
        <family val="2"/>
      </rPr>
      <t xml:space="preserve"> </t>
    </r>
  </si>
  <si>
    <t>Data</t>
  </si>
  <si>
    <t>Index</t>
  </si>
  <si>
    <t>OLD CHART</t>
  </si>
  <si>
    <t>a</t>
  </si>
  <si>
    <t>Notes:</t>
  </si>
  <si>
    <t>1. ChargePlace Scotland (CPS) (www.chargeplacescotland.org) is the national network of publicly available Electric Vehicle charge points, funded by the Scottish Government.</t>
  </si>
  <si>
    <t xml:space="preserve">2. Data is sourced from the ChargePlace Scotland back-office system.  Usage data is based on valid charging sessions recorded by the back-office.  A valid charging event is </t>
  </si>
  <si>
    <t xml:space="preserve">    considered to be over 1 kWh drawn and whereby the session was longer than 120 seconds.</t>
  </si>
  <si>
    <t>3. The kWh Drawn is the total energy provided during a charging event.  If energy is transferred at a constant rate over a period of time, the total energy transferred in</t>
  </si>
  <si>
    <t xml:space="preserve">    kilowatt hours is equal to the power in kilowatts multiplied by the time in hours.</t>
  </si>
  <si>
    <t>Table 13.11</t>
  </si>
  <si>
    <t>Table 13.12</t>
  </si>
  <si>
    <t>2020 Q1</t>
  </si>
  <si>
    <t>2020 Q2</t>
  </si>
  <si>
    <t>2020 Q3</t>
  </si>
  <si>
    <t>2019 Q4</t>
  </si>
  <si>
    <t xml:space="preserve">     Other Road</t>
  </si>
  <si>
    <r>
      <t xml:space="preserve">    International Aviation and Shipping </t>
    </r>
    <r>
      <rPr>
        <vertAlign val="superscript"/>
        <sz val="12"/>
        <rFont val="Arial"/>
        <family val="2"/>
      </rPr>
      <t>1</t>
    </r>
  </si>
  <si>
    <r>
      <t xml:space="preserve">    Domestic Aviation </t>
    </r>
    <r>
      <rPr>
        <vertAlign val="superscript"/>
        <sz val="12"/>
        <rFont val="Arial"/>
        <family val="2"/>
      </rPr>
      <t>2</t>
    </r>
  </si>
  <si>
    <r>
      <t xml:space="preserve">    Domestic Shipping and Maritime </t>
    </r>
    <r>
      <rPr>
        <vertAlign val="superscript"/>
        <sz val="12"/>
        <rFont val="Arial"/>
        <family val="2"/>
      </rPr>
      <t>3</t>
    </r>
  </si>
  <si>
    <t>1. Includes aircraft engine emissions</t>
  </si>
  <si>
    <t>3. Includes lubricant for marine engines</t>
  </si>
  <si>
    <t>2 . Includes military aircraft and aircraft upport vehicls</t>
  </si>
  <si>
    <t>https://naei.beis.gov.uk/reports/reports?report_id=1000</t>
  </si>
  <si>
    <t>https://naei.beis.gov.uk/reports/reports?section_id=3</t>
  </si>
  <si>
    <t>Nitrogen oxides emissions</t>
  </si>
  <si>
    <t xml:space="preserve">Diesel LGV and cars </t>
  </si>
  <si>
    <t>% of transport emissions</t>
  </si>
  <si>
    <t>PM10 emissions</t>
  </si>
  <si>
    <t>Tyre and brake wear and road abrasion</t>
  </si>
  <si>
    <t>Exhaust emissions from road transport</t>
  </si>
  <si>
    <t>Emissions from shipping</t>
  </si>
  <si>
    <t>PM2.5 emissions</t>
  </si>
  <si>
    <t>% of PM10 emissions</t>
  </si>
  <si>
    <t xml:space="preserve">         -  </t>
  </si>
  <si>
    <t xml:space="preserve">               -  </t>
  </si>
  <si>
    <t>1. Ultra low emission vehicles (ULEVs) are vehicles that are reported to emit less than 75g of carbon dioxide (CO2) from the tailpipe for every kilometre travelled. In practice, the term typically refers to battery electric, plug-in hybrid electric and fuel cell electric vehicles. These figures are subject to minor revision between quarterly publications when individual vehicles are reviewed against the criteria. See Notes and Definitions for more information on how reported emissions are calculated.</t>
  </si>
  <si>
    <t>2. Plug-in grant eligibility is applied to all vehicles of eligible models at the date of latest table update. Therefore earlier data in the series may be changed retrospectively as models are added to the eligible list. In addition, if a vehicle becomes ineligible for the plug-in grant, it will remain in this list for historical comparison. For more details, see:</t>
  </si>
  <si>
    <t>3. Changes to the Plug-in Car Grant came into effect on 21 October 2018 and 12 March 2020. Vehicles registered for the first time on or after these dates are categorised using the new eligibility criteria. There may be some cars that were purchased with a plug-in car grant but were registered for the first time after this date. For more information about the changes, see:</t>
  </si>
  <si>
    <t>https://www.gov.uk/government/news/plug-in-vehicle-grants-update-following-todays-budget</t>
  </si>
  <si>
    <t>Monthly charging events and kWh drawn 2020</t>
  </si>
  <si>
    <t xml:space="preserve"> UK Carbon Dioxide emissions: grams per passenger-kilometre, 2020</t>
  </si>
  <si>
    <t>Ultra-low emission vehicles (ULEV) registered for the first time, Scotland, quarterly: January 2014 to September 2021</t>
  </si>
  <si>
    <t>Ultra-low emission vehicles (ULEV) licensed at the end of year, Scotland, quarterly: 2014 q1 to 2021 q3</t>
  </si>
  <si>
    <t>Number of new registrations by body type and propulsion type in Scotland during 2020 (Thousands)</t>
  </si>
  <si>
    <t>Number of licensed vehicles by body type and propulsion type in Scotland as at 31 December 2020 (Thousands)</t>
  </si>
  <si>
    <t>ChargePlace Scotland: Total electric vehicle charge points by local authority boundary, 2017 to 2021</t>
  </si>
  <si>
    <t>Scottish Emissions (2019)</t>
  </si>
  <si>
    <t>UK Emissions (2019)</t>
  </si>
  <si>
    <t>2020 Q4</t>
  </si>
  <si>
    <t>2021 Q1</t>
  </si>
  <si>
    <t>2021 Q2</t>
  </si>
  <si>
    <t>2021 Q3</t>
  </si>
  <si>
    <t>5. Changes to the Plug-in Car Grant came into effect on 18 March 2021, which impacted the eligibility of car models at the vehicle trim level. As a result, the plug-in car grant eligible models cannot be robustly estimated from the current data source from 2021 Q1 onwards. For more information about the changes, see:</t>
  </si>
  <si>
    <t>https://www.gov.uk/government/news/plug-in-car-van-and-truck-grant-to-be-targeted-at-more-affordable-models-to-allow-more-people-to-make-the-switch</t>
  </si>
  <si>
    <r>
      <t xml:space="preserve">[Not available] </t>
    </r>
    <r>
      <rPr>
        <vertAlign val="superscript"/>
        <sz val="11"/>
        <color rgb="FF000000"/>
        <rFont val="Arial"/>
        <family val="2"/>
      </rPr>
      <t>5</t>
    </r>
  </si>
  <si>
    <r>
      <t>Table 13.3   Emissions of greenhouse gases by Transport allocated to Scotland</t>
    </r>
    <r>
      <rPr>
        <b/>
        <vertAlign val="superscript"/>
        <sz val="11"/>
        <color theme="1"/>
        <rFont val="Arial"/>
        <family val="2"/>
      </rPr>
      <t xml:space="preserve">1,2 </t>
    </r>
    <r>
      <rPr>
        <b/>
        <sz val="11"/>
        <color theme="1"/>
        <rFont val="Arial"/>
        <family val="2"/>
      </rPr>
      <t>(MtCO</t>
    </r>
    <r>
      <rPr>
        <b/>
        <vertAlign val="subscript"/>
        <sz val="11"/>
        <color theme="1"/>
        <rFont val="Arial"/>
        <family val="2"/>
      </rPr>
      <t>2</t>
    </r>
    <r>
      <rPr>
        <b/>
        <sz val="11"/>
        <color theme="1"/>
        <rFont val="Arial"/>
        <family val="2"/>
      </rPr>
      <t>e)</t>
    </r>
  </si>
  <si>
    <r>
      <rPr>
        <b/>
        <sz val="8"/>
        <color theme="1"/>
        <rFont val="Arial"/>
        <family val="2"/>
      </rPr>
      <t>Source:</t>
    </r>
    <r>
      <rPr>
        <sz val="8"/>
        <color theme="1"/>
        <rFont val="Arial"/>
        <family val="2"/>
      </rPr>
      <t xml:space="preserve"> National Atmospheric Emissions Inventory: Greenhouse Gas Inventories for England, Scotland, Wales &amp; Northern Ireland 1990-2019, some headings are own aggregations - </t>
    </r>
    <r>
      <rPr>
        <b/>
        <sz val="8"/>
        <color theme="1"/>
        <rFont val="Arial"/>
        <family val="2"/>
      </rPr>
      <t>Not National Statistics</t>
    </r>
  </si>
  <si>
    <t>Road  Transportation Total</t>
  </si>
  <si>
    <t xml:space="preserve">Emissions are available annually only with effect from 1998. The figures in this table are updated annually using the most recent data to reflect changes to the methodology used. </t>
  </si>
  <si>
    <t>Air Quality Pollutant Inventories for England, Scotland, Wales and Northern Ireland: 1990 - 2018.</t>
  </si>
  <si>
    <t>Emissions for 1990-2004 are taken from.</t>
  </si>
  <si>
    <t>% Change 1990-2019</t>
  </si>
  <si>
    <t xml:space="preserve">                  -</t>
  </si>
  <si>
    <t xml:space="preserve">                 -  </t>
  </si>
  <si>
    <t xml:space="preserve">           -  </t>
  </si>
  <si>
    <t>[Not available] 5</t>
  </si>
  <si>
    <t>Local Authority</t>
  </si>
  <si>
    <t>Charging Sessions</t>
  </si>
  <si>
    <t xml:space="preserve">Total kWh </t>
  </si>
  <si>
    <t>Aberdeen Council</t>
  </si>
  <si>
    <t>Aberdeenshire Council</t>
  </si>
  <si>
    <t>Angus Council</t>
  </si>
  <si>
    <t>Argyll and Bute Council</t>
  </si>
  <si>
    <t>Clackmannanshire Council</t>
  </si>
  <si>
    <t>Comhairle nan Eilean Siar Council</t>
  </si>
  <si>
    <t>Dumfries and Galloway Council</t>
  </si>
  <si>
    <t>East Ayrshire Council</t>
  </si>
  <si>
    <t>East Renfrewshire Council</t>
  </si>
  <si>
    <t>Edinburgh City Council</t>
  </si>
  <si>
    <t>Inverclyde Council</t>
  </si>
  <si>
    <t>Midlothian Council</t>
  </si>
  <si>
    <t>Moray Council</t>
  </si>
  <si>
    <t>North Ayrshire Council</t>
  </si>
  <si>
    <t>Orkney Island Council</t>
  </si>
  <si>
    <t>Perth and Kinross Council</t>
  </si>
  <si>
    <t>Scottish Borders Council</t>
  </si>
  <si>
    <t>Shetland Council</t>
  </si>
  <si>
    <t>South Ayrshire Council</t>
  </si>
  <si>
    <t>Stirling Council</t>
  </si>
  <si>
    <t>West Dunbartonshire Council</t>
  </si>
  <si>
    <t>Totals</t>
  </si>
  <si>
    <t>2021 Q4</t>
  </si>
  <si>
    <t>2022 Q1</t>
  </si>
  <si>
    <t>Table 13.9:  Number of new registrations by body type and propulsion type in Scotland during 2021 (Thousands)</t>
  </si>
  <si>
    <t>Table 13.10:  Number of licensed vehicles by body type and propulsion type in Scotland as at 31 December 2021 (Thousands)</t>
  </si>
  <si>
    <r>
      <t>Table 13.1c Number of active Air Quality Management Areas by pollutant and local authorit</t>
    </r>
    <r>
      <rPr>
        <b/>
        <sz val="11"/>
        <rFont val="Calibri"/>
        <family val="2"/>
        <scheme val="minor"/>
      </rPr>
      <t>y, as at 15 October 2022</t>
    </r>
  </si>
  <si>
    <t>Supporting documents - Scottish Greenhouse Gas Statistics 2020 - gov.scot (www.gov.scot)</t>
  </si>
  <si>
    <r>
      <rPr>
        <b/>
        <sz val="8"/>
        <color theme="1"/>
        <rFont val="Arial"/>
        <family val="2"/>
      </rPr>
      <t>Source:</t>
    </r>
    <r>
      <rPr>
        <sz val="8"/>
        <color theme="1"/>
        <rFont val="Arial"/>
        <family val="2"/>
      </rPr>
      <t xml:space="preserve"> Scottish Greenhouse Gas Statistics 2020 - </t>
    </r>
    <r>
      <rPr>
        <b/>
        <sz val="8"/>
        <color theme="1"/>
        <rFont val="Arial"/>
        <family val="2"/>
      </rPr>
      <t>Not National Statistics</t>
    </r>
  </si>
  <si>
    <t xml:space="preserve">             -</t>
  </si>
  <si>
    <t xml:space="preserve">            -</t>
  </si>
  <si>
    <t xml:space="preserve">              -</t>
  </si>
  <si>
    <t xml:space="preserve">          -</t>
  </si>
  <si>
    <t xml:space="preserve">         -</t>
  </si>
  <si>
    <t xml:space="preserve">           -</t>
  </si>
  <si>
    <t xml:space="preserve">                   -</t>
  </si>
  <si>
    <t xml:space="preserve">             - </t>
  </si>
  <si>
    <t xml:space="preserve">         - </t>
  </si>
  <si>
    <t xml:space="preserve">            - </t>
  </si>
  <si>
    <t xml:space="preserve">          - </t>
  </si>
  <si>
    <t xml:space="preserve">        - </t>
  </si>
  <si>
    <t>% of total due to transport</t>
  </si>
  <si>
    <t>% Change 1990-2020</t>
  </si>
  <si>
    <t>Number of active Air Quality Management Areas, as at 15 October 2022</t>
  </si>
  <si>
    <t>Annualised change</t>
  </si>
  <si>
    <t>2005-2006</t>
  </si>
  <si>
    <t>2006-2007</t>
  </si>
  <si>
    <t>2007-2008</t>
  </si>
  <si>
    <t>2008-2009</t>
  </si>
  <si>
    <t>2009-2010</t>
  </si>
  <si>
    <t>2010-2011</t>
  </si>
  <si>
    <t>2011-2012</t>
  </si>
  <si>
    <t>2012-2013</t>
  </si>
  <si>
    <t>2013-2014</t>
  </si>
  <si>
    <t>2014-2015</t>
  </si>
  <si>
    <t>2015-2016</t>
  </si>
  <si>
    <t>2016-2017</t>
  </si>
  <si>
    <t>2017-2018</t>
  </si>
  <si>
    <t>2018-2019</t>
  </si>
  <si>
    <t>2019-2020</t>
  </si>
  <si>
    <t>Nitrogen dioxide</t>
  </si>
  <si>
    <t>PM2.5</t>
  </si>
  <si>
    <r>
      <t>Vehicles fuelled by Natural Gas</t>
    </r>
    <r>
      <rPr>
        <vertAlign val="superscript"/>
        <sz val="10"/>
        <rFont val="Arial"/>
        <family val="2"/>
      </rPr>
      <t>7</t>
    </r>
  </si>
  <si>
    <t>7.</t>
  </si>
  <si>
    <t>This emissions category was included for the first time in the 2005-2020 report.</t>
  </si>
  <si>
    <t>Scottish Emissions (2020)</t>
  </si>
  <si>
    <t>UK Emissions (2020)</t>
  </si>
  <si>
    <r>
      <rPr>
        <b/>
        <sz val="8"/>
        <color theme="1"/>
        <rFont val="Arial"/>
        <family val="2"/>
      </rPr>
      <t>Source:</t>
    </r>
    <r>
      <rPr>
        <sz val="8"/>
        <color theme="1"/>
        <rFont val="Arial"/>
        <family val="2"/>
      </rPr>
      <t xml:space="preserve"> National Atmospheric Emissions Inventory: Greenhouse Gas Inventories for England, Scotland, Wales &amp; Northern Ireland 1990-2020, some headings are own aggregations - </t>
    </r>
    <r>
      <rPr>
        <b/>
        <sz val="8"/>
        <color theme="1"/>
        <rFont val="Arial"/>
        <family val="2"/>
      </rPr>
      <t>Not National Statistics</t>
    </r>
  </si>
  <si>
    <t>https://naei.beis.gov.uk/reports/reports?report_id=1080</t>
  </si>
  <si>
    <t xml:space="preserve">   3. Includes various additional emissions associated with both shipping and aviation such as support vehicles at airports or marine engines on ships</t>
  </si>
  <si>
    <t xml:space="preserve">   4. Net emissions take account of removals of carbon dioxide due to carbon sinks.</t>
  </si>
  <si>
    <r>
      <t>gCO</t>
    </r>
    <r>
      <rPr>
        <vertAlign val="subscript"/>
        <sz val="11"/>
        <color theme="1"/>
        <rFont val="Calibri"/>
        <family val="2"/>
        <scheme val="minor"/>
      </rPr>
      <t>2</t>
    </r>
    <r>
      <rPr>
        <sz val="10"/>
        <rFont val="Arial"/>
        <family val="2"/>
      </rPr>
      <t>e per passenger kilometre</t>
    </r>
  </si>
  <si>
    <r>
      <t>Domestic flights</t>
    </r>
    <r>
      <rPr>
        <vertAlign val="superscript"/>
        <sz val="12"/>
        <rFont val="Arial"/>
        <family val="2"/>
      </rPr>
      <t>3,4</t>
    </r>
  </si>
  <si>
    <r>
      <t>Short haul international</t>
    </r>
    <r>
      <rPr>
        <vertAlign val="superscript"/>
        <sz val="12"/>
        <rFont val="Arial"/>
        <family val="2"/>
      </rPr>
      <t>3,4</t>
    </r>
  </si>
  <si>
    <r>
      <t>Long haul international</t>
    </r>
    <r>
      <rPr>
        <vertAlign val="superscript"/>
        <sz val="12"/>
        <rFont val="Arial"/>
        <family val="2"/>
      </rPr>
      <t>3,4</t>
    </r>
  </si>
  <si>
    <t>https://www.gov.uk/government/publications/greenhouse-gas-reporting-conversion-factors-2022</t>
  </si>
  <si>
    <r>
      <t xml:space="preserve">    Domestic Aviation </t>
    </r>
    <r>
      <rPr>
        <vertAlign val="superscript"/>
        <sz val="12"/>
        <rFont val="Arial"/>
        <family val="2"/>
      </rPr>
      <t>3</t>
    </r>
  </si>
  <si>
    <r>
      <t xml:space="preserve">    International Aviation and Shipping </t>
    </r>
    <r>
      <rPr>
        <vertAlign val="superscript"/>
        <sz val="12"/>
        <rFont val="Arial"/>
        <family val="2"/>
      </rPr>
      <t>3</t>
    </r>
  </si>
  <si>
    <r>
      <t xml:space="preserve">Net emissions all sources </t>
    </r>
    <r>
      <rPr>
        <b/>
        <vertAlign val="superscript"/>
        <sz val="12"/>
        <rFont val="Arial"/>
        <family val="2"/>
      </rPr>
      <t>4</t>
    </r>
  </si>
  <si>
    <r>
      <t xml:space="preserve">Total net emissions attributed to transport (%) </t>
    </r>
    <r>
      <rPr>
        <b/>
        <vertAlign val="superscript"/>
        <sz val="12"/>
        <rFont val="Arial"/>
        <family val="2"/>
      </rPr>
      <t>4</t>
    </r>
  </si>
  <si>
    <r>
      <t xml:space="preserve">       Other road </t>
    </r>
    <r>
      <rPr>
        <vertAlign val="superscript"/>
        <sz val="12"/>
        <rFont val="Arial"/>
        <family val="2"/>
      </rPr>
      <t>2</t>
    </r>
  </si>
  <si>
    <t>Note: This table is no longer updated until  a new methodology is introduced that covers the plug-in grant status for all body types.</t>
  </si>
  <si>
    <t>From the Air Quality Pollutant Inventories for England, Scotland, Wales and Northern Ireland: 2005 - 2020.</t>
  </si>
  <si>
    <t>Data have been revised due to changes in methodology - see paragraphs 13.3.3 and 13.3.6 in notes and definitions.</t>
  </si>
  <si>
    <t>2. The long haul estimate is based on a flight length from the Guidelines of of 6482 km, short haul 1108km and domestic 463km.</t>
  </si>
  <si>
    <t>g CO2e per passenger km</t>
  </si>
  <si>
    <r>
      <t xml:space="preserve">Table 13.5   UK Carbon Dioxide equivalent emissions 2022 </t>
    </r>
    <r>
      <rPr>
        <b/>
        <vertAlign val="superscript"/>
        <sz val="11"/>
        <color theme="1"/>
        <rFont val="Calibri"/>
        <family val="2"/>
        <scheme val="minor"/>
      </rPr>
      <t>1</t>
    </r>
  </si>
  <si>
    <t>3. Aviation emissions calculations not inclusive of radiative forcing.</t>
  </si>
  <si>
    <t>Table 13.11 – ChargePlace Scotland: Utilisation data for CPS Network January - December 2022</t>
  </si>
  <si>
    <t>CP Units as at Dec 22</t>
  </si>
  <si>
    <r>
      <t>Table 13.7:  Ultra-low emission vehicles (ULEV)</t>
    </r>
    <r>
      <rPr>
        <b/>
        <vertAlign val="superscript"/>
        <sz val="18"/>
        <rFont val="Arial"/>
        <family val="2"/>
      </rPr>
      <t xml:space="preserve">1 </t>
    </r>
    <r>
      <rPr>
        <b/>
        <sz val="18"/>
        <rFont val="Arial"/>
        <family val="2"/>
      </rPr>
      <t>registered for the first time, Scotland, quarterly: January 2015 to March 2022</t>
    </r>
  </si>
  <si>
    <r>
      <t>Table 13.8:  Ultra-low emission vehicles (ULEV)</t>
    </r>
    <r>
      <rPr>
        <b/>
        <vertAlign val="superscript"/>
        <sz val="16"/>
        <rFont val="Arial"/>
        <family val="2"/>
      </rPr>
      <t xml:space="preserve">1 </t>
    </r>
    <r>
      <rPr>
        <b/>
        <sz val="16"/>
        <rFont val="Arial"/>
        <family val="2"/>
      </rPr>
      <t>licensed at the end of year, Scotland, quarterly: 2012 q1 to 2022 q1</t>
    </r>
  </si>
  <si>
    <t>Change in Scottish Emissions (2019-2020)</t>
  </si>
  <si>
    <t>Change in UK Emissions (2019-2020)</t>
  </si>
  <si>
    <t>Change in Scottish Emissions (1990-2020)</t>
  </si>
  <si>
    <t>Change in UK Emissions   (1990-2020)</t>
  </si>
  <si>
    <t>Scottish Emissions as % of UK Emissions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</si>
</sst>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0.0"/>
    <numFmt numFmtId="167" formatCode="0.0%"/>
    <numFmt numFmtId="168" formatCode="General_)"/>
    <numFmt numFmtId="169" formatCode="_-* #,##0_-;\-* #,##0_-;_-* &quot;-&quot;??_-;_-@_-"/>
    <numFmt numFmtId="170" formatCode="#,##0.000"/>
    <numFmt numFmtId="171" formatCode="[&gt;=0.5]#,##0.0;[=0]0.0,;&quot;-&quot;"/>
    <numFmt numFmtId="172" formatCode="[&gt;=0.05]#,##0.0;[=0]0.0,;&quot;-&quot;"/>
    <numFmt numFmtId="173" formatCode="0.00000000000000"/>
    <numFmt numFmtId="174" formatCode="_-* #,##0.0_-;\-* #,##0.0_-;_-* &quot;-&quot;?_-;_-@_-"/>
    <numFmt numFmtId="175" formatCode="[&gt;=0.05]#,##0.0;[=0]0.0;&quot;~&quot;"/>
    <numFmt numFmtId="176" formatCode="_-* #,##0.0_-;\-* #,##0.0_-;_-* &quot;-&quot;_-;_-@_-"/>
    <numFmt numFmtId="177" formatCode="#,##0.0"/>
    <numFmt numFmtId="178" formatCode="_(* #,##0_);_(* \(#,##0\);_(* &quot;-&quot;??_);_(@_)"/>
    <numFmt numFmtId="179" formatCode="0.000"/>
    <numFmt numFmtId="180" formatCode="#,##0.000_ ;\-#,##0.000\ "/>
    <numFmt numFmtId="181" formatCode="_-* #,##0.0_-;\-* #,##0.0_-;_-* &quot;-&quot;??_-;_-@_-"/>
  </numFmts>
  <fonts count="13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vertAlign val="subscript"/>
      <sz val="10"/>
      <name val="Arial"/>
      <family val="2"/>
    </font>
    <font>
      <sz val="12"/>
      <color indexed="8"/>
      <name val="Arial"/>
      <family val="2"/>
    </font>
    <font>
      <i/>
      <sz val="10"/>
      <name val="Arial"/>
      <family val="2"/>
    </font>
    <font>
      <b/>
      <vertAlign val="subscript"/>
      <sz val="12"/>
      <name val="Arial"/>
      <family val="2"/>
    </font>
    <font>
      <b/>
      <vertAlign val="superscript"/>
      <sz val="12"/>
      <name val="Arial"/>
      <family val="2"/>
    </font>
    <font>
      <i/>
      <sz val="10"/>
      <color indexed="8"/>
      <name val="Arial"/>
      <family val="2"/>
    </font>
    <font>
      <b/>
      <sz val="13"/>
      <name val="Arial"/>
      <family val="2"/>
    </font>
    <font>
      <vertAlign val="superscript"/>
      <sz val="12"/>
      <name val="Arial"/>
      <family val="2"/>
    </font>
    <font>
      <b/>
      <sz val="10"/>
      <name val="Arial"/>
      <family val="2"/>
    </font>
    <font>
      <sz val="9"/>
      <name val="Arial"/>
      <family val="2"/>
    </font>
    <font>
      <i/>
      <sz val="12"/>
      <name val="Arial"/>
      <family val="2"/>
    </font>
    <font>
      <b/>
      <sz val="12"/>
      <color indexed="21"/>
      <name val="Arial"/>
      <family val="2"/>
    </font>
    <font>
      <sz val="12"/>
      <name val="Helv"/>
    </font>
    <font>
      <u/>
      <sz val="7.5"/>
      <color indexed="12"/>
      <name val="Arial"/>
      <family val="2"/>
    </font>
    <font>
      <u/>
      <sz val="10"/>
      <color indexed="12"/>
      <name val="Arial"/>
      <family val="2"/>
    </font>
    <font>
      <sz val="11"/>
      <name val="Arial"/>
      <family val="2"/>
    </font>
    <font>
      <b/>
      <sz val="12"/>
      <color indexed="23"/>
      <name val="Arial"/>
      <family val="2"/>
    </font>
    <font>
      <sz val="10"/>
      <color indexed="23"/>
      <name val="Arial"/>
      <family val="2"/>
    </font>
    <font>
      <sz val="10"/>
      <name val="Arial"/>
      <family val="2"/>
    </font>
    <font>
      <u/>
      <sz val="7.5"/>
      <color indexed="12"/>
      <name val="Arial"/>
      <family val="2"/>
    </font>
    <font>
      <sz val="10"/>
      <name val="Tms Rmn"/>
    </font>
    <font>
      <sz val="8"/>
      <name val="Arial"/>
      <family val="2"/>
    </font>
    <font>
      <sz val="11"/>
      <color theme="1"/>
      <name val="Calibri"/>
      <family val="2"/>
      <scheme val="minor"/>
    </font>
    <font>
      <sz val="10"/>
      <color theme="0" tint="-0.249977111117893"/>
      <name val="Arial"/>
      <family val="2"/>
    </font>
    <font>
      <b/>
      <sz val="12"/>
      <color theme="0" tint="-0.249977111117893"/>
      <name val="Arial"/>
      <family val="2"/>
    </font>
    <font>
      <sz val="12"/>
      <color theme="0" tint="-0.249977111117893"/>
      <name val="Arial"/>
      <family val="2"/>
    </font>
    <font>
      <b/>
      <u/>
      <sz val="12"/>
      <color theme="0" tint="-0.249977111117893"/>
      <name val="Arial"/>
      <family val="2"/>
    </font>
    <font>
      <b/>
      <i/>
      <sz val="12"/>
      <color theme="0" tint="-0.249977111117893"/>
      <name val="Arial"/>
      <family val="2"/>
    </font>
    <font>
      <b/>
      <vertAlign val="subscript"/>
      <sz val="12"/>
      <color theme="0" tint="-0.249977111117893"/>
      <name val="Arial"/>
      <family val="2"/>
    </font>
    <font>
      <b/>
      <u/>
      <sz val="10"/>
      <color theme="0" tint="-0.249977111117893"/>
      <name val="Arial"/>
      <family val="2"/>
    </font>
    <font>
      <u/>
      <sz val="12"/>
      <color theme="0" tint="-0.249977111117893"/>
      <name val="Arial"/>
      <family val="2"/>
    </font>
    <font>
      <b/>
      <sz val="12"/>
      <color theme="1"/>
      <name val="Arial"/>
      <family val="2"/>
    </font>
    <font>
      <sz val="12"/>
      <color rgb="FF00B0F0"/>
      <name val="Arial"/>
      <family val="2"/>
    </font>
    <font>
      <sz val="10.5"/>
      <color rgb="FF00B0F0"/>
      <name val="Arial"/>
      <family val="2"/>
    </font>
    <font>
      <b/>
      <sz val="11"/>
      <color indexed="23"/>
      <name val="Arial"/>
      <family val="2"/>
    </font>
    <font>
      <sz val="11"/>
      <color indexed="23"/>
      <name val="Arial"/>
      <family val="2"/>
    </font>
    <font>
      <sz val="12"/>
      <color rgb="FF0000FF"/>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indexed="8"/>
      <name val="Calibri"/>
      <family val="2"/>
    </font>
    <font>
      <b/>
      <sz val="11"/>
      <color rgb="FF3F3F3F"/>
      <name val="Calibri"/>
      <family val="2"/>
      <scheme val="minor"/>
    </font>
    <font>
      <b/>
      <sz val="11"/>
      <color theme="1"/>
      <name val="Calibri"/>
      <family val="2"/>
      <scheme val="minor"/>
    </font>
    <font>
      <sz val="11"/>
      <color rgb="FFFF0000"/>
      <name val="Calibri"/>
      <family val="2"/>
      <scheme val="minor"/>
    </font>
    <font>
      <b/>
      <i/>
      <sz val="11"/>
      <color theme="1"/>
      <name val="Calibri"/>
      <family val="2"/>
      <scheme val="minor"/>
    </font>
    <font>
      <i/>
      <sz val="10"/>
      <color theme="1"/>
      <name val="Calibri"/>
      <family val="2"/>
      <scheme val="minor"/>
    </font>
    <font>
      <b/>
      <vertAlign val="subscript"/>
      <sz val="11"/>
      <color theme="1"/>
      <name val="Calibri"/>
      <family val="2"/>
      <scheme val="minor"/>
    </font>
    <font>
      <vertAlign val="superscript"/>
      <sz val="11"/>
      <color theme="1"/>
      <name val="Calibri"/>
      <family val="2"/>
      <scheme val="minor"/>
    </font>
    <font>
      <i/>
      <sz val="11"/>
      <color theme="1"/>
      <name val="Calibri"/>
      <family val="2"/>
      <scheme val="minor"/>
    </font>
    <font>
      <sz val="14"/>
      <color rgb="FFFF0000"/>
      <name val="Arial"/>
      <family val="2"/>
    </font>
    <font>
      <b/>
      <sz val="10"/>
      <color theme="1"/>
      <name val="Arial"/>
      <family val="2"/>
    </font>
    <font>
      <sz val="8"/>
      <color theme="1"/>
      <name val="Arial"/>
      <family val="2"/>
    </font>
    <font>
      <i/>
      <sz val="8"/>
      <color theme="1"/>
      <name val="Arial"/>
      <family val="2"/>
    </font>
    <font>
      <b/>
      <vertAlign val="subscript"/>
      <sz val="10"/>
      <color theme="1"/>
      <name val="Arial"/>
      <family val="2"/>
    </font>
    <font>
      <b/>
      <vertAlign val="superscript"/>
      <sz val="10"/>
      <color theme="1"/>
      <name val="Arial"/>
      <family val="2"/>
    </font>
    <font>
      <i/>
      <sz val="10"/>
      <color theme="1"/>
      <name val="Arial"/>
      <family val="2"/>
    </font>
    <font>
      <b/>
      <sz val="16"/>
      <name val="Arial"/>
      <family val="2"/>
    </font>
    <font>
      <u/>
      <sz val="12"/>
      <color indexed="12"/>
      <name val="Arial"/>
      <family val="2"/>
    </font>
    <font>
      <b/>
      <i/>
      <sz val="10"/>
      <color rgb="FF0000FF"/>
      <name val="Arial"/>
      <family val="2"/>
    </font>
    <font>
      <b/>
      <sz val="11"/>
      <name val="Calibri"/>
      <family val="2"/>
      <scheme val="minor"/>
    </font>
    <font>
      <sz val="8"/>
      <color rgb="FF0000FF"/>
      <name val="Arial"/>
      <family val="2"/>
    </font>
    <font>
      <b/>
      <vertAlign val="superscript"/>
      <sz val="16"/>
      <name val="Arial"/>
      <family val="2"/>
    </font>
    <font>
      <sz val="10.5"/>
      <name val="Arial"/>
      <family val="2"/>
    </font>
    <font>
      <sz val="10"/>
      <color rgb="FF000000"/>
      <name val="Arial"/>
      <family val="2"/>
    </font>
    <font>
      <vertAlign val="superscript"/>
      <sz val="10"/>
      <name val="Arial"/>
      <family val="2"/>
    </font>
    <font>
      <sz val="11"/>
      <name val="Calibri"/>
      <family val="2"/>
    </font>
    <font>
      <sz val="11"/>
      <color rgb="FF000000"/>
      <name val="Arial"/>
      <family val="2"/>
    </font>
    <font>
      <u/>
      <sz val="11"/>
      <color rgb="FF008080"/>
      <name val="Arial"/>
      <family val="2"/>
    </font>
    <font>
      <b/>
      <sz val="11"/>
      <color theme="1"/>
      <name val="Arial"/>
      <family val="2"/>
    </font>
    <font>
      <b/>
      <vertAlign val="subscript"/>
      <sz val="11"/>
      <color theme="1"/>
      <name val="Arial"/>
      <family val="2"/>
    </font>
    <font>
      <sz val="12"/>
      <color theme="1"/>
      <name val="Arial"/>
      <family val="2"/>
    </font>
    <font>
      <sz val="12"/>
      <color rgb="FF000000"/>
      <name val="Arial"/>
      <family val="2"/>
    </font>
    <font>
      <b/>
      <sz val="8"/>
      <color theme="1"/>
      <name val="Arial"/>
      <family val="2"/>
    </font>
    <font>
      <u/>
      <sz val="11"/>
      <color theme="10"/>
      <name val="Calibri"/>
      <family val="2"/>
      <scheme val="minor"/>
    </font>
    <font>
      <i/>
      <sz val="8"/>
      <color rgb="FF000000"/>
      <name val="Arial"/>
      <family val="2"/>
    </font>
    <font>
      <sz val="8"/>
      <color theme="1"/>
      <name val="Calibri"/>
      <family val="2"/>
      <scheme val="minor"/>
    </font>
    <font>
      <sz val="9"/>
      <color theme="1"/>
      <name val="Calibri"/>
      <family val="2"/>
      <scheme val="minor"/>
    </font>
    <font>
      <i/>
      <sz val="8"/>
      <name val="Arial"/>
      <family val="2"/>
    </font>
    <font>
      <b/>
      <vertAlign val="superscript"/>
      <sz val="11"/>
      <color theme="1"/>
      <name val="Arial"/>
      <family val="2"/>
    </font>
    <font>
      <sz val="11"/>
      <color theme="1"/>
      <name val="Arial"/>
      <family val="2"/>
    </font>
    <font>
      <i/>
      <sz val="11"/>
      <name val="Arial"/>
      <family val="2"/>
    </font>
    <font>
      <vertAlign val="subscript"/>
      <sz val="11"/>
      <name val="Arial"/>
      <family val="2"/>
    </font>
    <font>
      <b/>
      <sz val="11"/>
      <name val="Arial"/>
      <family val="2"/>
    </font>
    <font>
      <b/>
      <sz val="11"/>
      <color rgb="FF0000FF"/>
      <name val="Arial"/>
      <family val="2"/>
    </font>
    <font>
      <b/>
      <vertAlign val="subscript"/>
      <sz val="11"/>
      <name val="Arial"/>
      <family val="2"/>
    </font>
    <font>
      <b/>
      <sz val="11"/>
      <color rgb="FF0000FF"/>
      <name val="Calibri"/>
      <family val="2"/>
      <scheme val="minor"/>
    </font>
    <font>
      <i/>
      <sz val="12"/>
      <color theme="1"/>
      <name val="Arial"/>
      <family val="2"/>
    </font>
    <font>
      <b/>
      <i/>
      <sz val="12"/>
      <color theme="1"/>
      <name val="Arial"/>
      <family val="2"/>
    </font>
    <font>
      <i/>
      <sz val="9"/>
      <color theme="1"/>
      <name val="Arial"/>
      <family val="2"/>
    </font>
    <font>
      <b/>
      <vertAlign val="superscript"/>
      <sz val="11"/>
      <color theme="1"/>
      <name val="Calibri"/>
      <family val="2"/>
      <scheme val="minor"/>
    </font>
    <font>
      <vertAlign val="subscript"/>
      <sz val="11"/>
      <color theme="1"/>
      <name val="Calibri"/>
      <family val="2"/>
      <scheme val="minor"/>
    </font>
    <font>
      <sz val="11"/>
      <color rgb="FF002060"/>
      <name val="Calibri"/>
      <family val="2"/>
      <scheme val="minor"/>
    </font>
    <font>
      <i/>
      <u/>
      <sz val="8"/>
      <color theme="10"/>
      <name val="Arial"/>
      <family val="2"/>
    </font>
    <font>
      <b/>
      <sz val="9.5"/>
      <name val="Arial"/>
      <family val="2"/>
    </font>
    <font>
      <sz val="11"/>
      <name val="Calibri"/>
      <family val="2"/>
      <scheme val="minor"/>
    </font>
    <font>
      <sz val="14"/>
      <name val="Arial"/>
      <family val="2"/>
    </font>
    <font>
      <b/>
      <sz val="12"/>
      <color rgb="FF000000"/>
      <name val="Arial"/>
      <family val="2"/>
    </font>
    <font>
      <b/>
      <vertAlign val="superscript"/>
      <sz val="12"/>
      <color rgb="FF000000"/>
      <name val="Arial"/>
      <family val="2"/>
    </font>
    <font>
      <b/>
      <sz val="14"/>
      <name val="Arial"/>
      <family val="2"/>
    </font>
    <font>
      <b/>
      <sz val="13"/>
      <color rgb="FF000000"/>
      <name val="Arial"/>
      <family val="2"/>
    </font>
    <font>
      <b/>
      <vertAlign val="superscript"/>
      <sz val="13"/>
      <color rgb="FF000000"/>
      <name val="Arial"/>
      <family val="2"/>
    </font>
    <font>
      <b/>
      <sz val="18"/>
      <name val="Arial"/>
      <family val="2"/>
    </font>
    <font>
      <b/>
      <vertAlign val="superscript"/>
      <sz val="18"/>
      <name val="Arial"/>
      <family val="2"/>
    </font>
    <font>
      <sz val="10"/>
      <color rgb="FFFF0000"/>
      <name val="Arial"/>
      <family val="2"/>
    </font>
    <font>
      <sz val="10"/>
      <color rgb="FF0000FF"/>
      <name val="Arial"/>
      <family val="2"/>
    </font>
    <font>
      <sz val="11"/>
      <color rgb="FF0000FF"/>
      <name val="Calibri"/>
      <family val="2"/>
      <scheme val="minor"/>
    </font>
    <font>
      <b/>
      <sz val="15"/>
      <color theme="3"/>
      <name val="Arial"/>
      <family val="2"/>
    </font>
    <font>
      <sz val="10"/>
      <name val="Arial"/>
      <family val="2"/>
    </font>
    <font>
      <vertAlign val="superscript"/>
      <sz val="11"/>
      <color rgb="FF000000"/>
      <name val="Arial"/>
      <family val="2"/>
    </font>
    <font>
      <b/>
      <sz val="18"/>
      <color rgb="FFFF0000"/>
      <name val="Arial"/>
      <family val="2"/>
    </font>
  </fonts>
  <fills count="4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theme="6" tint="0.59999389629810485"/>
        <bgColor indexed="64"/>
      </patternFill>
    </fill>
    <fill>
      <patternFill patternType="solid">
        <fgColor theme="0" tint="-0.14999847407452621"/>
        <bgColor indexed="64"/>
      </patternFill>
    </fill>
  </fills>
  <borders count="4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top style="medium">
        <color indexed="64"/>
      </top>
      <bottom style="thin">
        <color indexed="64"/>
      </bottom>
      <diagonal/>
    </border>
    <border>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97">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0" fillId="0" borderId="0"/>
    <xf numFmtId="0" fontId="10" fillId="0" borderId="0"/>
    <xf numFmtId="0" fontId="16" fillId="0" borderId="0"/>
    <xf numFmtId="0" fontId="10" fillId="2" borderId="1" applyNumberFormat="0" applyFont="0" applyAlignment="0" applyProtection="0"/>
    <xf numFmtId="165" fontId="11" fillId="0" borderId="0" applyFont="0" applyFill="0" applyBorder="0" applyAlignment="0" applyProtection="0"/>
    <xf numFmtId="9" fontId="11" fillId="0" borderId="0" applyFont="0" applyFill="0" applyBorder="0" applyAlignment="0" applyProtection="0"/>
    <xf numFmtId="0" fontId="11" fillId="0" borderId="0"/>
    <xf numFmtId="168" fontId="29" fillId="0" borderId="0"/>
    <xf numFmtId="0" fontId="30" fillId="0" borderId="0" applyNumberFormat="0" applyFill="0" applyBorder="0" applyAlignment="0" applyProtection="0">
      <alignment vertical="top"/>
      <protection locked="0"/>
    </xf>
    <xf numFmtId="0" fontId="35" fillId="0" borderId="0"/>
    <xf numFmtId="165" fontId="35" fillId="0" borderId="0" applyFont="0" applyFill="0" applyBorder="0" applyAlignment="0" applyProtection="0"/>
    <xf numFmtId="0" fontId="36" fillId="0" borderId="0" applyNumberFormat="0" applyFill="0" applyBorder="0" applyAlignment="0" applyProtection="0">
      <alignment vertical="top"/>
      <protection locked="0"/>
    </xf>
    <xf numFmtId="0" fontId="11" fillId="0" borderId="0"/>
    <xf numFmtId="0" fontId="37" fillId="0" borderId="0"/>
    <xf numFmtId="168" fontId="29" fillId="0" borderId="0"/>
    <xf numFmtId="0" fontId="35" fillId="0" borderId="0"/>
    <xf numFmtId="9" fontId="35" fillId="0" borderId="0" applyFont="0" applyFill="0" applyBorder="0" applyAlignment="0" applyProtection="0"/>
    <xf numFmtId="9" fontId="11" fillId="0" borderId="0" applyFont="0" applyFill="0" applyBorder="0" applyAlignment="0" applyProtection="0"/>
    <xf numFmtId="0" fontId="39" fillId="0" borderId="0"/>
    <xf numFmtId="0" fontId="9" fillId="0" borderId="0"/>
    <xf numFmtId="9" fontId="9" fillId="0" borderId="0" applyFont="0" applyFill="0" applyBorder="0" applyAlignment="0" applyProtection="0"/>
    <xf numFmtId="0" fontId="8" fillId="0" borderId="0"/>
    <xf numFmtId="9" fontId="8" fillId="0" borderId="0" applyFont="0" applyFill="0" applyBorder="0" applyAlignment="0" applyProtection="0"/>
    <xf numFmtId="0" fontId="39" fillId="11" borderId="0" applyNumberFormat="0" applyBorder="0" applyAlignment="0" applyProtection="0"/>
    <xf numFmtId="0" fontId="39" fillId="34" borderId="0" applyNumberFormat="0" applyBorder="0" applyAlignment="0" applyProtection="0"/>
    <xf numFmtId="0" fontId="39" fillId="15" borderId="0" applyNumberFormat="0" applyBorder="0" applyAlignment="0" applyProtection="0"/>
    <xf numFmtId="0" fontId="39" fillId="35" borderId="0" applyNumberFormat="0" applyBorder="0" applyAlignment="0" applyProtection="0"/>
    <xf numFmtId="0" fontId="39" fillId="19" borderId="0" applyNumberFormat="0" applyBorder="0" applyAlignment="0" applyProtection="0"/>
    <xf numFmtId="0" fontId="39" fillId="36" borderId="0" applyNumberFormat="0" applyBorder="0" applyAlignment="0" applyProtection="0"/>
    <xf numFmtId="0" fontId="39" fillId="23" borderId="0" applyNumberFormat="0" applyBorder="0" applyAlignment="0" applyProtection="0"/>
    <xf numFmtId="0" fontId="39" fillId="37" borderId="0" applyNumberFormat="0" applyBorder="0" applyAlignment="0" applyProtection="0"/>
    <xf numFmtId="0" fontId="39" fillId="27" borderId="0" applyNumberFormat="0" applyBorder="0" applyAlignment="0" applyProtection="0"/>
    <xf numFmtId="0" fontId="39" fillId="31" borderId="0" applyNumberFormat="0" applyBorder="0" applyAlignment="0" applyProtection="0"/>
    <xf numFmtId="0" fontId="39" fillId="12" borderId="0" applyNumberFormat="0" applyBorder="0" applyAlignment="0" applyProtection="0"/>
    <xf numFmtId="0" fontId="39" fillId="16" borderId="0" applyNumberFormat="0" applyBorder="0" applyAlignment="0" applyProtection="0"/>
    <xf numFmtId="0" fontId="39" fillId="20" borderId="0" applyNumberFormat="0" applyBorder="0" applyAlignment="0" applyProtection="0"/>
    <xf numFmtId="0" fontId="39" fillId="38" borderId="0" applyNumberFormat="0" applyBorder="0" applyAlignment="0" applyProtection="0"/>
    <xf numFmtId="0" fontId="39" fillId="24" borderId="0" applyNumberFormat="0" applyBorder="0" applyAlignment="0" applyProtection="0"/>
    <xf numFmtId="0" fontId="39" fillId="28" borderId="0" applyNumberFormat="0" applyBorder="0" applyAlignment="0" applyProtection="0"/>
    <xf numFmtId="0" fontId="39" fillId="32" borderId="0" applyNumberFormat="0" applyBorder="0" applyAlignment="0" applyProtection="0"/>
    <xf numFmtId="0" fontId="54" fillId="13" borderId="0" applyNumberFormat="0" applyBorder="0" applyAlignment="0" applyProtection="0"/>
    <xf numFmtId="0" fontId="54" fillId="17"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5" borderId="0" applyNumberFormat="0" applyBorder="0" applyAlignment="0" applyProtection="0"/>
    <xf numFmtId="0" fontId="54" fillId="39" borderId="0" applyNumberFormat="0" applyBorder="0" applyAlignment="0" applyProtection="0"/>
    <xf numFmtId="0" fontId="54" fillId="29" borderId="0" applyNumberFormat="0" applyBorder="0" applyAlignment="0" applyProtection="0"/>
    <xf numFmtId="0" fontId="54" fillId="33" borderId="0" applyNumberFormat="0" applyBorder="0" applyAlignment="0" applyProtection="0"/>
    <xf numFmtId="0" fontId="54" fillId="40" borderId="0" applyNumberFormat="0" applyBorder="0" applyAlignment="0" applyProtection="0"/>
    <xf numFmtId="0" fontId="54" fillId="10" borderId="0" applyNumberFormat="0" applyBorder="0" applyAlignment="0" applyProtection="0"/>
    <xf numFmtId="0" fontId="54" fillId="14" borderId="0" applyNumberFormat="0" applyBorder="0" applyAlignment="0" applyProtection="0"/>
    <xf numFmtId="0" fontId="54" fillId="18"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30" borderId="0" applyNumberFormat="0" applyBorder="0" applyAlignment="0" applyProtection="0"/>
    <xf numFmtId="0" fontId="55" fillId="5" borderId="0" applyNumberFormat="0" applyBorder="0" applyAlignment="0" applyProtection="0"/>
    <xf numFmtId="0" fontId="56" fillId="8" borderId="18" applyNumberFormat="0" applyAlignment="0" applyProtection="0"/>
    <xf numFmtId="0" fontId="57" fillId="9" borderId="21" applyNumberFormat="0" applyAlignment="0" applyProtection="0"/>
    <xf numFmtId="0" fontId="58" fillId="0" borderId="0" applyNumberFormat="0" applyFill="0" applyBorder="0" applyAlignment="0" applyProtection="0"/>
    <xf numFmtId="0" fontId="59" fillId="4" borderId="0" applyNumberFormat="0" applyBorder="0" applyAlignment="0" applyProtection="0"/>
    <xf numFmtId="0" fontId="60" fillId="0" borderId="15" applyNumberFormat="0" applyFill="0" applyAlignment="0" applyProtection="0"/>
    <xf numFmtId="0" fontId="61" fillId="0" borderId="16" applyNumberFormat="0" applyFill="0" applyAlignment="0" applyProtection="0"/>
    <xf numFmtId="0" fontId="62" fillId="0" borderId="17" applyNumberFormat="0" applyFill="0" applyAlignment="0" applyProtection="0"/>
    <xf numFmtId="0" fontId="62" fillId="0" borderId="0" applyNumberFormat="0" applyFill="0" applyBorder="0" applyAlignment="0" applyProtection="0"/>
    <xf numFmtId="0" fontId="63" fillId="7" borderId="18" applyNumberFormat="0" applyAlignment="0" applyProtection="0"/>
    <xf numFmtId="0" fontId="64" fillId="0" borderId="20" applyNumberFormat="0" applyFill="0" applyAlignment="0" applyProtection="0"/>
    <xf numFmtId="0" fontId="65" fillId="6" borderId="0" applyNumberFormat="0" applyBorder="0" applyAlignment="0" applyProtection="0"/>
    <xf numFmtId="0" fontId="39" fillId="0" borderId="0"/>
    <xf numFmtId="0" fontId="66" fillId="0" borderId="0"/>
    <xf numFmtId="0" fontId="11" fillId="0" borderId="0"/>
    <xf numFmtId="0" fontId="66" fillId="2" borderId="1" applyNumberFormat="0" applyFont="0" applyAlignment="0" applyProtection="0"/>
    <xf numFmtId="0" fontId="39" fillId="2" borderId="1" applyNumberFormat="0" applyFont="0" applyAlignment="0" applyProtection="0"/>
    <xf numFmtId="0" fontId="67" fillId="8" borderId="19" applyNumberFormat="0" applyAlignment="0" applyProtection="0"/>
    <xf numFmtId="0" fontId="68" fillId="0" borderId="22" applyNumberFormat="0" applyFill="0" applyAlignment="0" applyProtection="0"/>
    <xf numFmtId="0" fontId="69" fillId="0" borderId="0" applyNumberFormat="0" applyFill="0" applyBorder="0" applyAlignment="0" applyProtection="0"/>
    <xf numFmtId="0" fontId="7" fillId="0" borderId="0"/>
    <xf numFmtId="165" fontId="7" fillId="0" borderId="0" applyFont="0" applyFill="0" applyBorder="0" applyAlignment="0" applyProtection="0"/>
    <xf numFmtId="0" fontId="99" fillId="0" borderId="0" applyNumberFormat="0" applyFill="0" applyBorder="0" applyAlignment="0" applyProtection="0"/>
    <xf numFmtId="9" fontId="7" fillId="0" borderId="0" applyFont="0" applyFill="0" applyBorder="0" applyAlignment="0" applyProtection="0"/>
    <xf numFmtId="0" fontId="6" fillId="0" borderId="0"/>
    <xf numFmtId="165" fontId="11" fillId="0" borderId="0" applyFont="0" applyFill="0" applyBorder="0" applyAlignment="0" applyProtection="0"/>
    <xf numFmtId="0" fontId="30" fillId="0" borderId="0" applyNumberFormat="0" applyFill="0" applyBorder="0" applyAlignment="0" applyProtection="0">
      <alignment vertical="top"/>
      <protection locked="0"/>
    </xf>
    <xf numFmtId="0" fontId="132" fillId="0" borderId="15" applyNumberFormat="0" applyFill="0" applyAlignment="0" applyProtection="0"/>
    <xf numFmtId="0" fontId="11" fillId="0" borderId="0"/>
    <xf numFmtId="0" fontId="133" fillId="0" borderId="0"/>
    <xf numFmtId="0" fontId="3" fillId="0" borderId="0"/>
    <xf numFmtId="43" fontId="1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1" fillId="0" borderId="0" applyFont="0" applyFill="0" applyBorder="0" applyAlignment="0" applyProtection="0"/>
  </cellStyleXfs>
  <cellXfs count="447">
    <xf numFmtId="0" fontId="0" fillId="0" borderId="0" xfId="0"/>
    <xf numFmtId="0" fontId="13" fillId="0" borderId="0" xfId="0" applyFont="1"/>
    <xf numFmtId="0" fontId="0" fillId="0" borderId="0" xfId="0" applyAlignment="1">
      <alignment horizontal="right"/>
    </xf>
    <xf numFmtId="0" fontId="11" fillId="0" borderId="0" xfId="0" applyFont="1" applyAlignment="1">
      <alignment vertical="center"/>
    </xf>
    <xf numFmtId="0" fontId="0" fillId="0" borderId="0" xfId="0" applyAlignment="1">
      <alignment horizontal="left"/>
    </xf>
    <xf numFmtId="0" fontId="11" fillId="0" borderId="0" xfId="5" applyFont="1" applyAlignment="1">
      <alignment horizontal="center" vertical="top"/>
    </xf>
    <xf numFmtId="0" fontId="11" fillId="0" borderId="0" xfId="0" applyFont="1" applyAlignment="1">
      <alignment horizontal="center"/>
    </xf>
    <xf numFmtId="0" fontId="11" fillId="0" borderId="0" xfId="0" applyFont="1"/>
    <xf numFmtId="0" fontId="12" fillId="0" borderId="2" xfId="0" applyFont="1" applyBorder="1" applyAlignment="1">
      <alignment horizontal="right"/>
    </xf>
    <xf numFmtId="0" fontId="12" fillId="0" borderId="2" xfId="0" applyFont="1" applyBorder="1"/>
    <xf numFmtId="0" fontId="12" fillId="0" borderId="2" xfId="0" applyFont="1" applyBorder="1" applyAlignment="1">
      <alignment horizontal="left" vertical="center"/>
    </xf>
    <xf numFmtId="0" fontId="12" fillId="0" borderId="0" xfId="0" applyFont="1" applyAlignment="1">
      <alignment horizontal="right"/>
    </xf>
    <xf numFmtId="0" fontId="12" fillId="0" borderId="0" xfId="0" applyFont="1"/>
    <xf numFmtId="166" fontId="18" fillId="0" borderId="0" xfId="0" applyNumberFormat="1" applyFont="1" applyAlignment="1">
      <alignment horizontal="right" vertical="center"/>
    </xf>
    <xf numFmtId="0" fontId="12" fillId="0" borderId="0" xfId="0" applyFont="1" applyAlignment="1">
      <alignment horizontal="left" vertical="center"/>
    </xf>
    <xf numFmtId="0" fontId="19" fillId="0" borderId="0" xfId="0" applyFont="1" applyAlignment="1">
      <alignment horizontal="right"/>
    </xf>
    <xf numFmtId="0" fontId="13" fillId="0" borderId="0" xfId="0" applyFont="1" applyAlignment="1">
      <alignment horizontal="left" vertical="center"/>
    </xf>
    <xf numFmtId="0" fontId="12" fillId="0" borderId="0" xfId="0" applyFont="1" applyAlignment="1">
      <alignment horizontal="center" vertical="center"/>
    </xf>
    <xf numFmtId="1" fontId="18" fillId="0" borderId="0" xfId="0" applyNumberFormat="1" applyFont="1" applyAlignment="1">
      <alignment horizontal="right" vertical="center"/>
    </xf>
    <xf numFmtId="166" fontId="22" fillId="0" borderId="0" xfId="0" applyNumberFormat="1" applyFont="1" applyAlignment="1">
      <alignment horizontal="right" vertical="center"/>
    </xf>
    <xf numFmtId="0" fontId="13" fillId="0" borderId="0" xfId="0" applyFont="1" applyAlignment="1">
      <alignment vertical="center"/>
    </xf>
    <xf numFmtId="166" fontId="12" fillId="0" borderId="0" xfId="0" applyNumberFormat="1" applyFont="1" applyAlignment="1">
      <alignment horizontal="right" vertical="center"/>
    </xf>
    <xf numFmtId="0" fontId="13" fillId="0" borderId="0" xfId="5" applyFont="1" applyAlignment="1">
      <alignment horizontal="left" vertical="center" wrapText="1"/>
    </xf>
    <xf numFmtId="0" fontId="11" fillId="0" borderId="0" xfId="0" applyFont="1" applyAlignment="1">
      <alignment horizontal="right"/>
    </xf>
    <xf numFmtId="0" fontId="13" fillId="0" borderId="0" xfId="0" applyFont="1" applyAlignment="1">
      <alignment horizontal="right"/>
    </xf>
    <xf numFmtId="0" fontId="13" fillId="0" borderId="0" xfId="0" applyFont="1" applyAlignment="1">
      <alignment horizontal="center"/>
    </xf>
    <xf numFmtId="0" fontId="13" fillId="0" borderId="3" xfId="0" applyFont="1" applyBorder="1" applyAlignment="1">
      <alignment horizontal="right"/>
    </xf>
    <xf numFmtId="0" fontId="13" fillId="0" borderId="3" xfId="0" applyFont="1" applyBorder="1" applyAlignment="1">
      <alignment horizontal="center"/>
    </xf>
    <xf numFmtId="0" fontId="13" fillId="0" borderId="4" xfId="0" applyFont="1" applyBorder="1" applyAlignment="1">
      <alignment horizontal="right"/>
    </xf>
    <xf numFmtId="0" fontId="13" fillId="0" borderId="4" xfId="0" applyFont="1" applyBorder="1" applyAlignment="1">
      <alignment horizontal="center"/>
    </xf>
    <xf numFmtId="0" fontId="0" fillId="0" borderId="3" xfId="0" applyBorder="1"/>
    <xf numFmtId="0" fontId="23" fillId="0" borderId="0" xfId="0" applyFont="1" applyAlignment="1">
      <alignment horizontal="left" indent="7"/>
    </xf>
    <xf numFmtId="0" fontId="12" fillId="3" borderId="0" xfId="0" applyFont="1" applyFill="1"/>
    <xf numFmtId="0" fontId="28" fillId="3" borderId="0" xfId="9" applyFont="1" applyFill="1" applyAlignment="1">
      <alignment vertical="top"/>
    </xf>
    <xf numFmtId="168" fontId="13" fillId="0" borderId="2" xfId="10" applyFont="1" applyBorder="1"/>
    <xf numFmtId="168" fontId="13" fillId="0" borderId="2" xfId="10" applyFont="1" applyBorder="1" applyAlignment="1">
      <alignment horizontal="right"/>
    </xf>
    <xf numFmtId="168" fontId="12" fillId="0" borderId="0" xfId="10" applyFont="1" applyAlignment="1">
      <alignment horizontal="left"/>
    </xf>
    <xf numFmtId="0" fontId="31" fillId="3" borderId="0" xfId="11" applyFont="1" applyFill="1" applyBorder="1" applyAlignment="1" applyProtection="1"/>
    <xf numFmtId="0" fontId="11" fillId="3" borderId="0" xfId="0" applyFont="1" applyFill="1" applyAlignment="1">
      <alignment horizontal="right"/>
    </xf>
    <xf numFmtId="0" fontId="31" fillId="3" borderId="0" xfId="11" applyFont="1" applyFill="1" applyBorder="1" applyAlignment="1" applyProtection="1">
      <alignment horizontal="left"/>
    </xf>
    <xf numFmtId="169" fontId="34" fillId="0" borderId="8" xfId="7" applyNumberFormat="1" applyFont="1" applyBorder="1"/>
    <xf numFmtId="169" fontId="34" fillId="0" borderId="10" xfId="7" applyNumberFormat="1" applyFont="1" applyBorder="1"/>
    <xf numFmtId="169" fontId="34" fillId="0" borderId="12" xfId="7" applyNumberFormat="1" applyFont="1" applyBorder="1"/>
    <xf numFmtId="169" fontId="34" fillId="0" borderId="0" xfId="7" applyNumberFormat="1" applyFont="1"/>
    <xf numFmtId="169" fontId="34" fillId="0" borderId="11" xfId="7" applyNumberFormat="1" applyFont="1" applyBorder="1"/>
    <xf numFmtId="0" fontId="35" fillId="0" borderId="0" xfId="12"/>
    <xf numFmtId="0" fontId="38" fillId="3" borderId="0" xfId="12" applyFont="1" applyFill="1"/>
    <xf numFmtId="0" fontId="13" fillId="3" borderId="0" xfId="12" applyFont="1" applyFill="1" applyAlignment="1">
      <alignment horizontal="right"/>
    </xf>
    <xf numFmtId="171" fontId="12" fillId="3" borderId="0" xfId="12" applyNumberFormat="1" applyFont="1" applyFill="1" applyAlignment="1">
      <alignment horizontal="right"/>
    </xf>
    <xf numFmtId="170" fontId="38" fillId="3" borderId="0" xfId="12" applyNumberFormat="1" applyFont="1" applyFill="1"/>
    <xf numFmtId="4" fontId="38" fillId="3" borderId="0" xfId="12" applyNumberFormat="1" applyFont="1" applyFill="1"/>
    <xf numFmtId="0" fontId="38" fillId="3" borderId="0" xfId="12" applyFont="1" applyFill="1" applyAlignment="1">
      <alignment horizontal="right"/>
    </xf>
    <xf numFmtId="170" fontId="38" fillId="3" borderId="0" xfId="12" applyNumberFormat="1" applyFont="1" applyFill="1" applyAlignment="1">
      <alignment horizontal="right"/>
    </xf>
    <xf numFmtId="0" fontId="13" fillId="3" borderId="3" xfId="12" applyFont="1" applyFill="1" applyBorder="1" applyAlignment="1">
      <alignment horizontal="right"/>
    </xf>
    <xf numFmtId="0" fontId="13" fillId="3" borderId="3" xfId="12" applyFont="1" applyFill="1" applyBorder="1"/>
    <xf numFmtId="0" fontId="40" fillId="0" borderId="0" xfId="0" applyFont="1"/>
    <xf numFmtId="0" fontId="42" fillId="3" borderId="0" xfId="12" applyFont="1" applyFill="1"/>
    <xf numFmtId="0" fontId="40" fillId="3" borderId="0" xfId="12" applyFont="1" applyFill="1" applyAlignment="1">
      <alignment horizontal="right"/>
    </xf>
    <xf numFmtId="0" fontId="43" fillId="3" borderId="0" xfId="14" applyFont="1" applyFill="1" applyAlignment="1" applyProtection="1">
      <alignment vertical="top"/>
    </xf>
    <xf numFmtId="0" fontId="43" fillId="3" borderId="0" xfId="14" applyFont="1" applyFill="1" applyAlignment="1" applyProtection="1"/>
    <xf numFmtId="0" fontId="40" fillId="3" borderId="0" xfId="12" applyFont="1" applyFill="1"/>
    <xf numFmtId="0" fontId="42" fillId="3" borderId="0" xfId="16" applyFont="1" applyFill="1"/>
    <xf numFmtId="0" fontId="40" fillId="0" borderId="0" xfId="12" applyFont="1"/>
    <xf numFmtId="0" fontId="41" fillId="3" borderId="0" xfId="16" quotePrefix="1" applyFont="1" applyFill="1" applyAlignment="1" applyProtection="1">
      <alignment horizontal="left"/>
      <protection locked="0"/>
    </xf>
    <xf numFmtId="0" fontId="41" fillId="3" borderId="0" xfId="18" applyFont="1" applyFill="1" applyAlignment="1">
      <alignment vertical="top"/>
    </xf>
    <xf numFmtId="0" fontId="41" fillId="3" borderId="2" xfId="12" applyFont="1" applyFill="1" applyBorder="1"/>
    <xf numFmtId="0" fontId="41" fillId="3" borderId="2" xfId="12" applyFont="1" applyFill="1" applyBorder="1" applyAlignment="1">
      <alignment horizontal="right"/>
    </xf>
    <xf numFmtId="0" fontId="41" fillId="3" borderId="13" xfId="12" applyFont="1" applyFill="1" applyBorder="1" applyAlignment="1">
      <alignment horizontal="right"/>
    </xf>
    <xf numFmtId="0" fontId="41" fillId="3" borderId="13" xfId="12" applyFont="1" applyFill="1" applyBorder="1" applyAlignment="1">
      <alignment horizontal="right" wrapText="1"/>
    </xf>
    <xf numFmtId="0" fontId="41" fillId="3" borderId="0" xfId="12" applyFont="1" applyFill="1" applyAlignment="1">
      <alignment horizontal="left"/>
    </xf>
    <xf numFmtId="0" fontId="41" fillId="3" borderId="0" xfId="12" applyFont="1" applyFill="1" applyAlignment="1">
      <alignment horizontal="center" wrapText="1"/>
    </xf>
    <xf numFmtId="0" fontId="41" fillId="3" borderId="0" xfId="12" applyFont="1" applyFill="1" applyAlignment="1">
      <alignment horizontal="right" wrapText="1"/>
    </xf>
    <xf numFmtId="0" fontId="41" fillId="3" borderId="0" xfId="12" applyFont="1" applyFill="1" applyAlignment="1">
      <alignment horizontal="right"/>
    </xf>
    <xf numFmtId="171" fontId="42" fillId="3" borderId="0" xfId="17" applyNumberFormat="1" applyFont="1" applyFill="1" applyAlignment="1">
      <alignment horizontal="right"/>
    </xf>
    <xf numFmtId="171" fontId="42" fillId="3" borderId="0" xfId="12" applyNumberFormat="1" applyFont="1" applyFill="1" applyAlignment="1">
      <alignment horizontal="right"/>
    </xf>
    <xf numFmtId="166" fontId="42" fillId="3" borderId="0" xfId="12" applyNumberFormat="1" applyFont="1" applyFill="1" applyAlignment="1">
      <alignment horizontal="right" wrapText="1"/>
    </xf>
    <xf numFmtId="0" fontId="41" fillId="3" borderId="0" xfId="12" applyFont="1" applyFill="1"/>
    <xf numFmtId="171" fontId="42" fillId="3" borderId="0" xfId="12" applyNumberFormat="1" applyFont="1" applyFill="1"/>
    <xf numFmtId="172" fontId="42" fillId="3" borderId="0" xfId="12" applyNumberFormat="1" applyFont="1" applyFill="1"/>
    <xf numFmtId="172" fontId="42" fillId="3" borderId="0" xfId="17" applyNumberFormat="1" applyFont="1" applyFill="1" applyAlignment="1">
      <alignment horizontal="right"/>
    </xf>
    <xf numFmtId="0" fontId="41" fillId="3" borderId="0" xfId="12" applyFont="1" applyFill="1" applyAlignment="1">
      <alignment horizontal="right" vertical="center"/>
    </xf>
    <xf numFmtId="171" fontId="42" fillId="3" borderId="0" xfId="17" applyNumberFormat="1" applyFont="1" applyFill="1" applyAlignment="1">
      <alignment horizontal="right" vertical="center"/>
    </xf>
    <xf numFmtId="0" fontId="41" fillId="3" borderId="0" xfId="12" applyFont="1" applyFill="1" applyAlignment="1">
      <alignment horizontal="right" vertical="top"/>
    </xf>
    <xf numFmtId="171" fontId="42" fillId="3" borderId="0" xfId="17" applyNumberFormat="1" applyFont="1" applyFill="1" applyAlignment="1">
      <alignment horizontal="right" vertical="top"/>
    </xf>
    <xf numFmtId="172" fontId="42" fillId="3" borderId="0" xfId="17" applyNumberFormat="1" applyFont="1" applyFill="1" applyAlignment="1">
      <alignment horizontal="right" vertical="top"/>
    </xf>
    <xf numFmtId="0" fontId="40" fillId="3" borderId="0" xfId="12" applyFont="1" applyFill="1" applyAlignment="1">
      <alignment horizontal="right" vertical="top"/>
    </xf>
    <xf numFmtId="172" fontId="42" fillId="3" borderId="0" xfId="17" applyNumberFormat="1" applyFont="1" applyFill="1" applyAlignment="1">
      <alignment horizontal="right" vertical="center"/>
    </xf>
    <xf numFmtId="0" fontId="41" fillId="3" borderId="2" xfId="12" applyFont="1" applyFill="1" applyBorder="1" applyAlignment="1">
      <alignment horizontal="right" vertical="center"/>
    </xf>
    <xf numFmtId="171" fontId="42" fillId="3" borderId="2" xfId="17" applyNumberFormat="1" applyFont="1" applyFill="1" applyBorder="1" applyAlignment="1">
      <alignment horizontal="right" vertical="center"/>
    </xf>
    <xf numFmtId="172" fontId="42" fillId="3" borderId="2" xfId="17" applyNumberFormat="1" applyFont="1" applyFill="1" applyBorder="1" applyAlignment="1">
      <alignment horizontal="right" vertical="center"/>
    </xf>
    <xf numFmtId="0" fontId="40" fillId="3" borderId="0" xfId="14" applyFont="1" applyFill="1" applyBorder="1" applyAlignment="1" applyProtection="1"/>
    <xf numFmtId="0" fontId="47" fillId="3" borderId="0" xfId="14" applyFont="1" applyFill="1" applyBorder="1" applyAlignment="1" applyProtection="1">
      <alignment horizontal="left"/>
    </xf>
    <xf numFmtId="0" fontId="46" fillId="3" borderId="0" xfId="14" applyFont="1" applyFill="1" applyBorder="1" applyAlignment="1" applyProtection="1"/>
    <xf numFmtId="0" fontId="47" fillId="3" borderId="0" xfId="14" applyFont="1" applyFill="1" applyAlignment="1" applyProtection="1"/>
    <xf numFmtId="167" fontId="0" fillId="0" borderId="0" xfId="8" applyNumberFormat="1" applyFont="1"/>
    <xf numFmtId="0" fontId="48" fillId="3" borderId="3" xfId="18" applyFont="1" applyFill="1" applyBorder="1" applyAlignment="1">
      <alignment vertical="top"/>
    </xf>
    <xf numFmtId="166" fontId="12" fillId="3" borderId="0" xfId="0" applyNumberFormat="1" applyFont="1" applyFill="1" applyAlignment="1">
      <alignment horizontal="right" wrapText="1"/>
    </xf>
    <xf numFmtId="171" fontId="12" fillId="0" borderId="0" xfId="17" applyNumberFormat="1" applyFont="1" applyAlignment="1">
      <alignment horizontal="right"/>
    </xf>
    <xf numFmtId="171" fontId="12" fillId="0" borderId="0" xfId="12" applyNumberFormat="1" applyFont="1" applyAlignment="1">
      <alignment horizontal="right"/>
    </xf>
    <xf numFmtId="171" fontId="12" fillId="0" borderId="0" xfId="12" applyNumberFormat="1" applyFont="1"/>
    <xf numFmtId="171" fontId="12" fillId="0" borderId="3" xfId="12" applyNumberFormat="1" applyFont="1" applyBorder="1"/>
    <xf numFmtId="0" fontId="38" fillId="0" borderId="0" xfId="0" applyFont="1"/>
    <xf numFmtId="0" fontId="38" fillId="3" borderId="3" xfId="12" applyFont="1" applyFill="1" applyBorder="1" applyAlignment="1">
      <alignment horizontal="right"/>
    </xf>
    <xf numFmtId="0" fontId="38" fillId="3" borderId="3" xfId="12" applyFont="1" applyFill="1" applyBorder="1"/>
    <xf numFmtId="0" fontId="38" fillId="3" borderId="0" xfId="12" applyFont="1" applyFill="1" applyAlignment="1">
      <alignment horizontal="right" wrapText="1"/>
    </xf>
    <xf numFmtId="169" fontId="34" fillId="0" borderId="0" xfId="7" applyNumberFormat="1" applyFont="1" applyBorder="1"/>
    <xf numFmtId="169" fontId="0" fillId="0" borderId="0" xfId="0" applyNumberFormat="1"/>
    <xf numFmtId="0" fontId="25" fillId="0" borderId="0" xfId="0" applyFont="1" applyAlignment="1">
      <alignment horizontal="center"/>
    </xf>
    <xf numFmtId="0" fontId="32" fillId="0" borderId="0" xfId="0" applyFont="1"/>
    <xf numFmtId="0" fontId="32" fillId="0" borderId="10" xfId="0" applyFont="1" applyBorder="1"/>
    <xf numFmtId="0" fontId="32" fillId="0" borderId="3" xfId="0" applyFont="1" applyBorder="1"/>
    <xf numFmtId="165" fontId="32" fillId="0" borderId="0" xfId="7" applyFont="1" applyFill="1" applyBorder="1" applyAlignment="1">
      <alignment horizontal="right"/>
    </xf>
    <xf numFmtId="0" fontId="13" fillId="0" borderId="14" xfId="0" applyFont="1" applyBorder="1"/>
    <xf numFmtId="0" fontId="13" fillId="0" borderId="5" xfId="0" applyFont="1" applyBorder="1"/>
    <xf numFmtId="0" fontId="0" fillId="0" borderId="0" xfId="5" applyFont="1" applyAlignment="1">
      <alignment horizontal="left" vertical="top"/>
    </xf>
    <xf numFmtId="0" fontId="27" fillId="0" borderId="0" xfId="0" applyFont="1"/>
    <xf numFmtId="171" fontId="53" fillId="0" borderId="3" xfId="12" applyNumberFormat="1" applyFont="1" applyBorder="1"/>
    <xf numFmtId="3" fontId="12" fillId="0" borderId="0" xfId="10" applyNumberFormat="1" applyFont="1" applyAlignment="1">
      <alignment horizontal="right" vertical="center"/>
    </xf>
    <xf numFmtId="3" fontId="12" fillId="0" borderId="0" xfId="7" applyNumberFormat="1" applyFont="1" applyFill="1" applyBorder="1" applyAlignment="1">
      <alignment vertical="center"/>
    </xf>
    <xf numFmtId="166" fontId="12" fillId="0" borderId="0" xfId="0" applyNumberFormat="1" applyFont="1"/>
    <xf numFmtId="0" fontId="68" fillId="0" borderId="0" xfId="0" applyFont="1"/>
    <xf numFmtId="9" fontId="70" fillId="0" borderId="0" xfId="8" applyFont="1" applyBorder="1" applyAlignment="1"/>
    <xf numFmtId="0" fontId="0" fillId="0" borderId="5" xfId="0" applyBorder="1"/>
    <xf numFmtId="0" fontId="68" fillId="0" borderId="5" xfId="0" applyFont="1" applyBorder="1"/>
    <xf numFmtId="1" fontId="68" fillId="0" borderId="0" xfId="0" applyNumberFormat="1" applyFont="1"/>
    <xf numFmtId="1" fontId="70" fillId="0" borderId="0" xfId="0" applyNumberFormat="1" applyFont="1"/>
    <xf numFmtId="1" fontId="71" fillId="0" borderId="0" xfId="0" applyNumberFormat="1" applyFont="1" applyAlignment="1">
      <alignment horizontal="right"/>
    </xf>
    <xf numFmtId="166" fontId="0" fillId="0" borderId="0" xfId="0" applyNumberFormat="1" applyAlignment="1">
      <alignment horizontal="right"/>
    </xf>
    <xf numFmtId="166" fontId="68" fillId="0" borderId="0" xfId="0" applyNumberFormat="1" applyFont="1" applyAlignment="1">
      <alignment horizontal="right" indent="2"/>
    </xf>
    <xf numFmtId="0" fontId="68" fillId="0" borderId="3" xfId="0" applyFont="1" applyBorder="1"/>
    <xf numFmtId="2" fontId="0" fillId="0" borderId="0" xfId="0" applyNumberFormat="1" applyAlignment="1">
      <alignment horizontal="right"/>
    </xf>
    <xf numFmtId="2" fontId="68" fillId="0" borderId="0" xfId="0" applyNumberFormat="1" applyFont="1" applyAlignment="1">
      <alignment horizontal="right"/>
    </xf>
    <xf numFmtId="0" fontId="75" fillId="0" borderId="0" xfId="0" applyFont="1"/>
    <xf numFmtId="0" fontId="68" fillId="0" borderId="4" xfId="0" applyFont="1" applyBorder="1"/>
    <xf numFmtId="0" fontId="68" fillId="0" borderId="3" xfId="0" applyFont="1" applyBorder="1" applyAlignment="1">
      <alignment horizontal="right" wrapText="1"/>
    </xf>
    <xf numFmtId="0" fontId="19" fillId="0" borderId="0" xfId="0" applyFont="1"/>
    <xf numFmtId="0" fontId="68" fillId="0" borderId="25" xfId="0" applyFont="1" applyBorder="1"/>
    <xf numFmtId="0" fontId="68" fillId="0" borderId="26" xfId="0" applyFont="1" applyBorder="1"/>
    <xf numFmtId="0" fontId="77" fillId="0" borderId="0" xfId="0" quotePrefix="1" applyFont="1" applyAlignment="1">
      <alignment horizontal="right"/>
    </xf>
    <xf numFmtId="0" fontId="76" fillId="0" borderId="0" xfId="0" applyFont="1"/>
    <xf numFmtId="0" fontId="76" fillId="0" borderId="3" xfId="0" applyFont="1" applyBorder="1"/>
    <xf numFmtId="0" fontId="81" fillId="0" borderId="0" xfId="0" applyFont="1"/>
    <xf numFmtId="1" fontId="76" fillId="0" borderId="5" xfId="0" applyNumberFormat="1" applyFont="1" applyBorder="1"/>
    <xf numFmtId="0" fontId="76" fillId="0" borderId="5" xfId="0" applyFont="1" applyBorder="1"/>
    <xf numFmtId="166" fontId="76" fillId="0" borderId="0" xfId="0" applyNumberFormat="1" applyFont="1" applyAlignment="1">
      <alignment horizontal="right"/>
    </xf>
    <xf numFmtId="2" fontId="76" fillId="0" borderId="0" xfId="0" applyNumberFormat="1" applyFont="1" applyAlignment="1">
      <alignment horizontal="right"/>
    </xf>
    <xf numFmtId="0" fontId="82" fillId="0" borderId="0" xfId="0" applyFont="1"/>
    <xf numFmtId="0" fontId="83" fillId="0" borderId="0" xfId="11" applyFont="1" applyBorder="1" applyAlignment="1" applyProtection="1"/>
    <xf numFmtId="166" fontId="0" fillId="0" borderId="0" xfId="0" applyNumberFormat="1"/>
    <xf numFmtId="166" fontId="25" fillId="0" borderId="0" xfId="0" applyNumberFormat="1" applyFont="1"/>
    <xf numFmtId="9" fontId="84" fillId="0" borderId="3" xfId="8" applyFont="1" applyBorder="1" applyAlignment="1"/>
    <xf numFmtId="2" fontId="0" fillId="0" borderId="0" xfId="0" applyNumberFormat="1"/>
    <xf numFmtId="2" fontId="25" fillId="0" borderId="0" xfId="0" applyNumberFormat="1" applyFont="1"/>
    <xf numFmtId="173" fontId="0" fillId="0" borderId="0" xfId="0" applyNumberFormat="1"/>
    <xf numFmtId="171" fontId="53" fillId="0" borderId="0" xfId="12" applyNumberFormat="1" applyFont="1"/>
    <xf numFmtId="0" fontId="13" fillId="0" borderId="5" xfId="0" applyFont="1" applyBorder="1" applyAlignment="1">
      <alignment wrapText="1"/>
    </xf>
    <xf numFmtId="0" fontId="25" fillId="0" borderId="5" xfId="0" applyFont="1" applyBorder="1" applyAlignment="1">
      <alignment horizontal="center"/>
    </xf>
    <xf numFmtId="174" fontId="12" fillId="0" borderId="0" xfId="17" applyNumberFormat="1" applyFont="1" applyAlignment="1">
      <alignment horizontal="right"/>
    </xf>
    <xf numFmtId="171" fontId="86" fillId="0" borderId="0" xfId="0" applyNumberFormat="1" applyFont="1"/>
    <xf numFmtId="169" fontId="34" fillId="0" borderId="0" xfId="7" applyNumberFormat="1" applyFont="1" applyFill="1" applyBorder="1"/>
    <xf numFmtId="169" fontId="52" fillId="0" borderId="11" xfId="7" applyNumberFormat="1" applyFont="1" applyFill="1" applyBorder="1"/>
    <xf numFmtId="1" fontId="12" fillId="0" borderId="0" xfId="0" applyNumberFormat="1" applyFont="1"/>
    <xf numFmtId="0" fontId="52" fillId="0" borderId="8" xfId="15" applyFont="1" applyBorder="1"/>
    <xf numFmtId="0" fontId="52" fillId="0" borderId="9" xfId="15" applyFont="1" applyBorder="1"/>
    <xf numFmtId="0" fontId="34" fillId="0" borderId="0" xfId="15" applyFont="1"/>
    <xf numFmtId="0" fontId="52" fillId="0" borderId="8" xfId="15" applyFont="1" applyBorder="1" applyAlignment="1">
      <alignment textRotation="90" wrapText="1"/>
    </xf>
    <xf numFmtId="0" fontId="52" fillId="0" borderId="10" xfId="15" applyFont="1" applyBorder="1" applyAlignment="1">
      <alignment textRotation="90" wrapText="1"/>
    </xf>
    <xf numFmtId="0" fontId="34" fillId="0" borderId="0" xfId="15" applyFont="1" applyAlignment="1">
      <alignment textRotation="90" wrapText="1"/>
    </xf>
    <xf numFmtId="0" fontId="34" fillId="0" borderId="0" xfId="15" applyFont="1" applyAlignment="1">
      <alignment textRotation="90"/>
    </xf>
    <xf numFmtId="0" fontId="34" fillId="0" borderId="8" xfId="15" applyFont="1" applyBorder="1"/>
    <xf numFmtId="0" fontId="34" fillId="0" borderId="9" xfId="15" applyFont="1" applyBorder="1"/>
    <xf numFmtId="0" fontId="34" fillId="0" borderId="8" xfId="15" applyFont="1" applyBorder="1" applyAlignment="1">
      <alignment textRotation="90" wrapText="1"/>
    </xf>
    <xf numFmtId="0" fontId="34" fillId="0" borderId="10" xfId="15" applyFont="1" applyBorder="1" applyAlignment="1">
      <alignment textRotation="90" wrapText="1"/>
    </xf>
    <xf numFmtId="0" fontId="34" fillId="0" borderId="12" xfId="15" applyFont="1" applyBorder="1"/>
    <xf numFmtId="0" fontId="34" fillId="0" borderId="11" xfId="15" applyFont="1" applyBorder="1"/>
    <xf numFmtId="0" fontId="33" fillId="0" borderId="0" xfId="15" applyFont="1"/>
    <xf numFmtId="0" fontId="82" fillId="3" borderId="0" xfId="9" applyFont="1" applyFill="1" applyAlignment="1">
      <alignment vertical="top"/>
    </xf>
    <xf numFmtId="0" fontId="88" fillId="0" borderId="0" xfId="0" applyFont="1"/>
    <xf numFmtId="1" fontId="12" fillId="0" borderId="0" xfId="0" applyNumberFormat="1" applyFont="1" applyAlignment="1">
      <alignment horizontal="right"/>
    </xf>
    <xf numFmtId="1" fontId="12" fillId="0" borderId="2" xfId="0" applyNumberFormat="1" applyFont="1" applyBorder="1"/>
    <xf numFmtId="1" fontId="0" fillId="0" borderId="0" xfId="0" applyNumberFormat="1"/>
    <xf numFmtId="175" fontId="13" fillId="41" borderId="0" xfId="15" applyNumberFormat="1" applyFont="1" applyFill="1" applyAlignment="1">
      <alignment horizontal="right"/>
    </xf>
    <xf numFmtId="0" fontId="89" fillId="42" borderId="0" xfId="0" applyFont="1" applyFill="1" applyAlignment="1">
      <alignment horizontal="left" vertical="center"/>
    </xf>
    <xf numFmtId="164" fontId="0" fillId="0" borderId="0" xfId="0" applyNumberFormat="1"/>
    <xf numFmtId="9" fontId="84" fillId="0" borderId="0" xfId="8" applyFont="1" applyBorder="1" applyAlignment="1"/>
    <xf numFmtId="0" fontId="91" fillId="0" borderId="0" xfId="0" applyFont="1"/>
    <xf numFmtId="168" fontId="13" fillId="41" borderId="7" xfId="10" applyFont="1" applyFill="1" applyBorder="1"/>
    <xf numFmtId="168" fontId="13" fillId="41" borderId="2" xfId="10" applyFont="1" applyFill="1" applyBorder="1" applyAlignment="1">
      <alignment horizontal="left"/>
    </xf>
    <xf numFmtId="168" fontId="12" fillId="41" borderId="0" xfId="10" applyFont="1" applyFill="1" applyAlignment="1">
      <alignment horizontal="left" vertical="center"/>
    </xf>
    <xf numFmtId="3" fontId="12" fillId="41" borderId="0" xfId="15" applyNumberFormat="1" applyFont="1" applyFill="1"/>
    <xf numFmtId="168" fontId="26" fillId="41" borderId="0" xfId="10" applyFont="1" applyFill="1"/>
    <xf numFmtId="0" fontId="0" fillId="41" borderId="0" xfId="0" applyFill="1"/>
    <xf numFmtId="167" fontId="26" fillId="41" borderId="0" xfId="8" applyNumberFormat="1" applyFont="1" applyFill="1"/>
    <xf numFmtId="0" fontId="12" fillId="41" borderId="0" xfId="0" applyFont="1" applyFill="1" applyAlignment="1">
      <alignment horizontal="left"/>
    </xf>
    <xf numFmtId="175" fontId="13" fillId="0" borderId="0" xfId="15" applyNumberFormat="1" applyFont="1" applyAlignment="1">
      <alignment horizontal="right"/>
    </xf>
    <xf numFmtId="176" fontId="0" fillId="0" borderId="0" xfId="0" applyNumberFormat="1"/>
    <xf numFmtId="177" fontId="53" fillId="0" borderId="0" xfId="12" applyNumberFormat="1" applyFont="1"/>
    <xf numFmtId="0" fontId="94" fillId="0" borderId="0" xfId="78" applyFont="1"/>
    <xf numFmtId="0" fontId="7" fillId="0" borderId="0" xfId="78"/>
    <xf numFmtId="166" fontId="96" fillId="0" borderId="27" xfId="78" applyNumberFormat="1" applyFont="1" applyBorder="1"/>
    <xf numFmtId="166" fontId="12" fillId="0" borderId="29" xfId="78" applyNumberFormat="1" applyFont="1" applyBorder="1" applyAlignment="1">
      <alignment horizontal="left" indent="1"/>
    </xf>
    <xf numFmtId="166" fontId="12" fillId="0" borderId="29" xfId="78" applyNumberFormat="1" applyFont="1" applyBorder="1"/>
    <xf numFmtId="166" fontId="13" fillId="0" borderId="27" xfId="5" applyNumberFormat="1" applyFont="1" applyBorder="1"/>
    <xf numFmtId="166" fontId="12" fillId="0" borderId="27" xfId="5" applyNumberFormat="1" applyFont="1" applyBorder="1"/>
    <xf numFmtId="166" fontId="13" fillId="0" borderId="30" xfId="5" applyNumberFormat="1" applyFont="1" applyBorder="1"/>
    <xf numFmtId="166" fontId="13" fillId="0" borderId="27" xfId="5" applyNumberFormat="1" applyFont="1" applyBorder="1" applyAlignment="1">
      <alignment horizontal="left" vertical="top" wrapText="1"/>
    </xf>
    <xf numFmtId="166" fontId="13" fillId="0" borderId="27" xfId="5" applyNumberFormat="1" applyFont="1" applyBorder="1" applyAlignment="1">
      <alignment horizontal="left" vertical="top"/>
    </xf>
    <xf numFmtId="0" fontId="77" fillId="0" borderId="0" xfId="78" applyFont="1"/>
    <xf numFmtId="0" fontId="100" fillId="0" borderId="0" xfId="78" applyFont="1"/>
    <xf numFmtId="0" fontId="78" fillId="0" borderId="0" xfId="78" applyFont="1" applyAlignment="1">
      <alignment horizontal="left" wrapText="1"/>
    </xf>
    <xf numFmtId="0" fontId="78" fillId="0" borderId="0" xfId="78" applyFont="1"/>
    <xf numFmtId="0" fontId="78" fillId="0" borderId="0" xfId="78" applyFont="1" applyAlignment="1">
      <alignment wrapText="1"/>
    </xf>
    <xf numFmtId="0" fontId="101" fillId="0" borderId="0" xfId="78" applyFont="1" applyAlignment="1">
      <alignment wrapText="1"/>
    </xf>
    <xf numFmtId="0" fontId="102" fillId="0" borderId="0" xfId="78" applyFont="1" applyAlignment="1">
      <alignment wrapText="1"/>
    </xf>
    <xf numFmtId="0" fontId="103" fillId="0" borderId="0" xfId="5" applyFont="1"/>
    <xf numFmtId="0" fontId="105" fillId="0" borderId="28" xfId="78" applyFont="1" applyBorder="1"/>
    <xf numFmtId="166" fontId="32" fillId="0" borderId="31" xfId="78" applyNumberFormat="1" applyFont="1" applyBorder="1" applyAlignment="1">
      <alignment horizontal="left" vertical="center"/>
    </xf>
    <xf numFmtId="166" fontId="32" fillId="0" borderId="32" xfId="78" applyNumberFormat="1" applyFont="1" applyBorder="1" applyAlignment="1">
      <alignment horizontal="left" vertical="center"/>
    </xf>
    <xf numFmtId="166" fontId="32" fillId="0" borderId="36" xfId="78" applyNumberFormat="1" applyFont="1" applyBorder="1" applyAlignment="1">
      <alignment horizontal="left" vertical="center"/>
    </xf>
    <xf numFmtId="1" fontId="32" fillId="0" borderId="30" xfId="78" applyNumberFormat="1" applyFont="1" applyBorder="1" applyAlignment="1">
      <alignment horizontal="left" vertical="center"/>
    </xf>
    <xf numFmtId="1" fontId="32" fillId="0" borderId="29" xfId="78" applyNumberFormat="1" applyFont="1" applyBorder="1" applyAlignment="1">
      <alignment horizontal="left" vertical="center"/>
    </xf>
    <xf numFmtId="1" fontId="32" fillId="0" borderId="37" xfId="78" applyNumberFormat="1" applyFont="1" applyBorder="1" applyAlignment="1">
      <alignment horizontal="left" vertical="center"/>
    </xf>
    <xf numFmtId="0" fontId="78" fillId="0" borderId="0" xfId="78" applyFont="1" applyAlignment="1">
      <alignment horizontal="left"/>
    </xf>
    <xf numFmtId="0" fontId="12" fillId="0" borderId="0" xfId="78" applyFont="1" applyAlignment="1">
      <alignment horizontal="right" vertical="center"/>
    </xf>
    <xf numFmtId="166" fontId="12" fillId="0" borderId="0" xfId="78" applyNumberFormat="1" applyFont="1" applyAlignment="1">
      <alignment horizontal="right" vertical="center"/>
    </xf>
    <xf numFmtId="0" fontId="12" fillId="0" borderId="0" xfId="78" applyFont="1"/>
    <xf numFmtId="0" fontId="108" fillId="0" borderId="0" xfId="78" applyFont="1" applyAlignment="1">
      <alignment vertical="center"/>
    </xf>
    <xf numFmtId="0" fontId="96" fillId="0" borderId="27" xfId="78" applyFont="1" applyBorder="1"/>
    <xf numFmtId="0" fontId="68" fillId="0" borderId="27" xfId="78" applyFont="1" applyBorder="1" applyAlignment="1">
      <alignment horizontal="center" wrapText="1"/>
    </xf>
    <xf numFmtId="0" fontId="12" fillId="0" borderId="32" xfId="78" applyFont="1" applyBorder="1" applyAlignment="1">
      <alignment horizontal="left" indent="1"/>
    </xf>
    <xf numFmtId="0" fontId="13" fillId="0" borderId="28" xfId="5" applyFont="1" applyBorder="1"/>
    <xf numFmtId="0" fontId="112" fillId="44" borderId="6" xfId="78" applyFont="1" applyFill="1" applyBorder="1"/>
    <xf numFmtId="2" fontId="113" fillId="44" borderId="6" xfId="78" applyNumberFormat="1" applyFont="1" applyFill="1" applyBorder="1" applyAlignment="1">
      <alignment horizontal="center"/>
    </xf>
    <xf numFmtId="9" fontId="68" fillId="45" borderId="6" xfId="81" applyFont="1" applyFill="1" applyBorder="1" applyAlignment="1">
      <alignment horizontal="center"/>
    </xf>
    <xf numFmtId="9" fontId="68" fillId="45" borderId="34" xfId="81" applyFont="1" applyFill="1" applyBorder="1" applyAlignment="1">
      <alignment horizontal="center"/>
    </xf>
    <xf numFmtId="0" fontId="12" fillId="0" borderId="31" xfId="78" applyFont="1" applyBorder="1" applyAlignment="1">
      <alignment horizontal="left"/>
    </xf>
    <xf numFmtId="0" fontId="12" fillId="0" borderId="32" xfId="78" applyFont="1" applyBorder="1" applyAlignment="1">
      <alignment horizontal="left"/>
    </xf>
    <xf numFmtId="0" fontId="12" fillId="0" borderId="36" xfId="78" applyFont="1" applyBorder="1" applyAlignment="1">
      <alignment horizontal="left"/>
    </xf>
    <xf numFmtId="0" fontId="12" fillId="0" borderId="28" xfId="5" applyFont="1" applyBorder="1"/>
    <xf numFmtId="0" fontId="13" fillId="0" borderId="31" xfId="5" applyFont="1" applyBorder="1"/>
    <xf numFmtId="0" fontId="13" fillId="0" borderId="28" xfId="5" applyFont="1" applyBorder="1" applyAlignment="1">
      <alignment horizontal="left" vertical="top" wrapText="1"/>
    </xf>
    <xf numFmtId="0" fontId="114" fillId="0" borderId="0" xfId="78" applyFont="1"/>
    <xf numFmtId="165" fontId="7" fillId="0" borderId="0" xfId="78" applyNumberFormat="1"/>
    <xf numFmtId="178" fontId="8" fillId="0" borderId="0" xfId="78" applyNumberFormat="1" applyFont="1"/>
    <xf numFmtId="178" fontId="76" fillId="0" borderId="0" xfId="78" applyNumberFormat="1" applyFont="1"/>
    <xf numFmtId="4" fontId="7" fillId="0" borderId="0" xfId="78" applyNumberFormat="1"/>
    <xf numFmtId="178" fontId="7" fillId="0" borderId="0" xfId="78" applyNumberFormat="1"/>
    <xf numFmtId="0" fontId="76" fillId="0" borderId="0" xfId="78" applyFont="1"/>
    <xf numFmtId="0" fontId="12" fillId="0" borderId="31" xfId="5" applyFont="1" applyBorder="1"/>
    <xf numFmtId="0" fontId="12" fillId="0" borderId="32" xfId="5" applyFont="1" applyBorder="1"/>
    <xf numFmtId="0" fontId="12" fillId="0" borderId="36" xfId="5" applyFont="1" applyBorder="1"/>
    <xf numFmtId="0" fontId="118" fillId="0" borderId="0" xfId="80" applyFont="1" applyFill="1" applyBorder="1"/>
    <xf numFmtId="1" fontId="119" fillId="0" borderId="28" xfId="78" applyNumberFormat="1" applyFont="1" applyBorder="1" applyAlignment="1">
      <alignment horizontal="left" vertical="center" wrapText="1"/>
    </xf>
    <xf numFmtId="1" fontId="119" fillId="0" borderId="36" xfId="78" applyNumberFormat="1" applyFont="1" applyBorder="1" applyAlignment="1">
      <alignment horizontal="left" vertical="center"/>
    </xf>
    <xf numFmtId="0" fontId="94" fillId="0" borderId="27" xfId="78" applyFont="1" applyBorder="1" applyAlignment="1">
      <alignment horizontal="right"/>
    </xf>
    <xf numFmtId="2" fontId="96" fillId="0" borderId="7" xfId="78" applyNumberFormat="1" applyFont="1" applyBorder="1" applyAlignment="1">
      <alignment horizontal="right"/>
    </xf>
    <xf numFmtId="2" fontId="96" fillId="0" borderId="30" xfId="78" applyNumberFormat="1" applyFont="1" applyBorder="1" applyAlignment="1">
      <alignment horizontal="right"/>
    </xf>
    <xf numFmtId="2" fontId="96" fillId="0" borderId="29" xfId="78" applyNumberFormat="1" applyFont="1" applyBorder="1" applyAlignment="1">
      <alignment horizontal="right"/>
    </xf>
    <xf numFmtId="2" fontId="53" fillId="0" borderId="27" xfId="78" applyNumberFormat="1" applyFont="1" applyBorder="1" applyAlignment="1">
      <alignment horizontal="right"/>
    </xf>
    <xf numFmtId="2" fontId="96" fillId="0" borderId="6" xfId="78" applyNumberFormat="1" applyFont="1" applyBorder="1" applyAlignment="1">
      <alignment horizontal="right"/>
    </xf>
    <xf numFmtId="2" fontId="96" fillId="0" borderId="27" xfId="78" applyNumberFormat="1" applyFont="1" applyBorder="1" applyAlignment="1">
      <alignment horizontal="right"/>
    </xf>
    <xf numFmtId="2" fontId="53" fillId="0" borderId="30" xfId="79" applyNumberFormat="1" applyFont="1" applyBorder="1" applyAlignment="1">
      <alignment horizontal="right"/>
    </xf>
    <xf numFmtId="2" fontId="96" fillId="0" borderId="27" xfId="79" applyNumberFormat="1" applyFont="1" applyFill="1" applyBorder="1" applyAlignment="1">
      <alignment horizontal="right" vertical="center"/>
    </xf>
    <xf numFmtId="2" fontId="96" fillId="0" borderId="28" xfId="79" applyNumberFormat="1" applyFont="1" applyFill="1" applyBorder="1" applyAlignment="1">
      <alignment horizontal="right" vertical="center"/>
    </xf>
    <xf numFmtId="2" fontId="96" fillId="0" borderId="7" xfId="79" applyNumberFormat="1" applyFont="1" applyFill="1" applyBorder="1" applyAlignment="1">
      <alignment horizontal="right" vertical="center"/>
    </xf>
    <xf numFmtId="2" fontId="96" fillId="0" borderId="33" xfId="79" applyNumberFormat="1" applyFont="1" applyFill="1" applyBorder="1" applyAlignment="1">
      <alignment horizontal="right" vertical="center"/>
    </xf>
    <xf numFmtId="2" fontId="12" fillId="0" borderId="29" xfId="78" applyNumberFormat="1" applyFont="1" applyBorder="1" applyAlignment="1">
      <alignment horizontal="right"/>
    </xf>
    <xf numFmtId="2" fontId="96" fillId="0" borderId="31" xfId="79" applyNumberFormat="1" applyFont="1" applyFill="1" applyBorder="1" applyAlignment="1">
      <alignment horizontal="right" vertical="center"/>
    </xf>
    <xf numFmtId="2" fontId="96" fillId="0" borderId="35" xfId="79" applyNumberFormat="1" applyFont="1" applyFill="1" applyBorder="1" applyAlignment="1">
      <alignment horizontal="right" vertical="center"/>
    </xf>
    <xf numFmtId="1" fontId="48" fillId="0" borderId="27" xfId="78" applyNumberFormat="1" applyFont="1" applyBorder="1" applyAlignment="1">
      <alignment horizontal="right"/>
    </xf>
    <xf numFmtId="1" fontId="48" fillId="0" borderId="27" xfId="78" applyNumberFormat="1" applyFont="1" applyBorder="1" applyAlignment="1">
      <alignment horizontal="center"/>
    </xf>
    <xf numFmtId="179" fontId="105" fillId="0" borderId="30" xfId="79" applyNumberFormat="1" applyFont="1" applyBorder="1" applyAlignment="1">
      <alignment horizontal="right"/>
    </xf>
    <xf numFmtId="179" fontId="105" fillId="0" borderId="29" xfId="78" applyNumberFormat="1" applyFont="1" applyBorder="1" applyAlignment="1">
      <alignment horizontal="right"/>
    </xf>
    <xf numFmtId="179" fontId="105" fillId="0" borderId="37" xfId="78" applyNumberFormat="1" applyFont="1" applyBorder="1" applyAlignment="1">
      <alignment horizontal="right"/>
    </xf>
    <xf numFmtId="180" fontId="109" fillId="0" borderId="37" xfId="79" applyNumberFormat="1" applyFont="1" applyFill="1" applyBorder="1" applyAlignment="1">
      <alignment horizontal="right" vertical="center" wrapText="1"/>
    </xf>
    <xf numFmtId="2" fontId="113" fillId="44" borderId="6" xfId="0" applyNumberFormat="1" applyFont="1" applyFill="1" applyBorder="1" applyAlignment="1">
      <alignment horizontal="center"/>
    </xf>
    <xf numFmtId="0" fontId="78" fillId="0" borderId="0" xfId="0" applyFont="1"/>
    <xf numFmtId="0" fontId="121" fillId="0" borderId="0" xfId="0" applyFont="1"/>
    <xf numFmtId="169" fontId="121" fillId="0" borderId="0" xfId="7" applyNumberFormat="1" applyFont="1"/>
    <xf numFmtId="0" fontId="121" fillId="0" borderId="3" xfId="0" applyFont="1" applyBorder="1"/>
    <xf numFmtId="168" fontId="122" fillId="41" borderId="2" xfId="10" applyFont="1" applyFill="1" applyBorder="1" applyAlignment="1">
      <alignment horizontal="left" wrapText="1"/>
    </xf>
    <xf numFmtId="168" fontId="121" fillId="0" borderId="0" xfId="10" applyFont="1" applyAlignment="1">
      <alignment horizontal="left"/>
    </xf>
    <xf numFmtId="169" fontId="121" fillId="0" borderId="0" xfId="7" applyNumberFormat="1" applyFont="1" applyBorder="1" applyAlignment="1" applyProtection="1">
      <alignment horizontal="right"/>
    </xf>
    <xf numFmtId="168" fontId="121" fillId="0" borderId="0" xfId="10" applyFont="1" applyAlignment="1">
      <alignment horizontal="left" vertical="center"/>
    </xf>
    <xf numFmtId="168" fontId="23" fillId="41" borderId="7" xfId="10" applyFont="1" applyFill="1" applyBorder="1"/>
    <xf numFmtId="168" fontId="23" fillId="41" borderId="2" xfId="10" applyFont="1" applyFill="1" applyBorder="1" applyAlignment="1">
      <alignment horizontal="left"/>
    </xf>
    <xf numFmtId="168" fontId="125" fillId="41" borderId="2" xfId="10" applyFont="1" applyFill="1" applyBorder="1" applyAlignment="1">
      <alignment horizontal="right" wrapText="1"/>
    </xf>
    <xf numFmtId="0" fontId="127" fillId="3" borderId="0" xfId="9" applyFont="1" applyFill="1" applyAlignment="1">
      <alignment vertical="top"/>
    </xf>
    <xf numFmtId="168" fontId="124" fillId="0" borderId="2" xfId="10" applyFont="1" applyBorder="1" applyAlignment="1">
      <alignment horizontal="right"/>
    </xf>
    <xf numFmtId="0" fontId="129" fillId="0" borderId="0" xfId="0" applyFont="1"/>
    <xf numFmtId="165" fontId="0" fillId="0" borderId="0" xfId="0" applyNumberFormat="1"/>
    <xf numFmtId="1" fontId="130" fillId="0" borderId="0" xfId="0" applyNumberFormat="1" applyFont="1"/>
    <xf numFmtId="180" fontId="109" fillId="0" borderId="27" xfId="79" applyNumberFormat="1" applyFont="1" applyFill="1" applyBorder="1" applyAlignment="1">
      <alignment horizontal="right" vertical="center" wrapText="1"/>
    </xf>
    <xf numFmtId="0" fontId="7" fillId="44" borderId="34" xfId="78" applyFill="1" applyBorder="1"/>
    <xf numFmtId="169" fontId="121" fillId="0" borderId="0" xfId="7" applyNumberFormat="1" applyFont="1" applyFill="1" applyBorder="1" applyAlignment="1" applyProtection="1">
      <alignment horizontal="right"/>
    </xf>
    <xf numFmtId="0" fontId="94" fillId="0" borderId="0" xfId="78" applyFont="1" applyAlignment="1">
      <alignment wrapText="1"/>
    </xf>
    <xf numFmtId="2" fontId="111" fillId="0" borderId="27" xfId="0" applyNumberFormat="1" applyFont="1" applyBorder="1" applyAlignment="1">
      <alignment horizontal="center"/>
    </xf>
    <xf numFmtId="9" fontId="111" fillId="0" borderId="30" xfId="81" applyFont="1" applyFill="1" applyBorder="1" applyAlignment="1">
      <alignment horizontal="center"/>
    </xf>
    <xf numFmtId="9" fontId="111" fillId="0" borderId="27" xfId="81" applyFont="1" applyFill="1" applyBorder="1" applyAlignment="1">
      <alignment horizontal="center"/>
    </xf>
    <xf numFmtId="0" fontId="120" fillId="0" borderId="0" xfId="78" applyFont="1"/>
    <xf numFmtId="9" fontId="111" fillId="0" borderId="27" xfId="8" applyFont="1" applyFill="1" applyBorder="1" applyAlignment="1">
      <alignment horizontal="center"/>
    </xf>
    <xf numFmtId="0" fontId="5" fillId="0" borderId="0" xfId="78" applyFont="1"/>
    <xf numFmtId="9" fontId="131" fillId="0" borderId="29" xfId="8" applyFont="1" applyFill="1" applyBorder="1" applyAlignment="1">
      <alignment horizontal="center"/>
    </xf>
    <xf numFmtId="9" fontId="131" fillId="0" borderId="30" xfId="81" applyFont="1" applyFill="1" applyBorder="1" applyAlignment="1">
      <alignment horizontal="center"/>
    </xf>
    <xf numFmtId="9" fontId="131" fillId="0" borderId="29" xfId="81" applyFont="1" applyFill="1" applyBorder="1" applyAlignment="1">
      <alignment horizontal="center"/>
    </xf>
    <xf numFmtId="9" fontId="131" fillId="0" borderId="37" xfId="81" applyFont="1" applyFill="1" applyBorder="1" applyAlignment="1">
      <alignment horizontal="center"/>
    </xf>
    <xf numFmtId="9" fontId="131" fillId="0" borderId="30" xfId="8" applyFont="1" applyFill="1" applyBorder="1" applyAlignment="1">
      <alignment horizontal="center"/>
    </xf>
    <xf numFmtId="9" fontId="131" fillId="0" borderId="37" xfId="8" applyFont="1" applyFill="1" applyBorder="1" applyAlignment="1">
      <alignment horizontal="center"/>
    </xf>
    <xf numFmtId="0" fontId="31" fillId="0" borderId="0" xfId="11" applyFont="1" applyAlignment="1" applyProtection="1"/>
    <xf numFmtId="0" fontId="30" fillId="0" borderId="0" xfId="11" applyFill="1" applyBorder="1" applyAlignment="1" applyProtection="1"/>
    <xf numFmtId="0" fontId="30" fillId="0" borderId="0" xfId="11" applyAlignment="1" applyProtection="1"/>
    <xf numFmtId="9" fontId="70" fillId="0" borderId="0" xfId="8" applyFont="1" applyFill="1" applyBorder="1" applyAlignment="1"/>
    <xf numFmtId="0" fontId="11" fillId="0" borderId="2" xfId="5" applyFont="1" applyBorder="1" applyAlignment="1">
      <alignment horizontal="center" vertical="top"/>
    </xf>
    <xf numFmtId="0" fontId="11" fillId="0" borderId="2" xfId="0" applyFont="1" applyBorder="1" applyAlignment="1">
      <alignment vertical="center"/>
    </xf>
    <xf numFmtId="0" fontId="0" fillId="0" borderId="2" xfId="0" applyBorder="1"/>
    <xf numFmtId="0" fontId="0" fillId="0" borderId="0" xfId="0" quotePrefix="1"/>
    <xf numFmtId="164" fontId="121" fillId="0" borderId="0" xfId="7" applyNumberFormat="1" applyFont="1"/>
    <xf numFmtId="164" fontId="121" fillId="0" borderId="0" xfId="0" applyNumberFormat="1" applyFont="1"/>
    <xf numFmtId="164" fontId="121" fillId="0" borderId="0" xfId="7" applyNumberFormat="1" applyFont="1" applyFill="1"/>
    <xf numFmtId="164" fontId="121" fillId="0" borderId="0" xfId="7" applyNumberFormat="1" applyFont="1" applyBorder="1"/>
    <xf numFmtId="181" fontId="0" fillId="0" borderId="0" xfId="0" applyNumberFormat="1"/>
    <xf numFmtId="0" fontId="92" fillId="43" borderId="0" xfId="0" applyFont="1" applyFill="1" applyAlignment="1">
      <alignment vertical="top"/>
    </xf>
    <xf numFmtId="49" fontId="92" fillId="41" borderId="0" xfId="10" applyNumberFormat="1" applyFont="1" applyFill="1" applyAlignment="1">
      <alignment horizontal="left" vertical="top"/>
    </xf>
    <xf numFmtId="0" fontId="93" fillId="43" borderId="0" xfId="11" applyFont="1" applyFill="1" applyAlignment="1" applyProtection="1">
      <alignment horizontal="left" vertical="top"/>
    </xf>
    <xf numFmtId="0" fontId="93" fillId="43" borderId="0" xfId="11" applyFont="1" applyFill="1" applyAlignment="1" applyProtection="1">
      <alignment vertical="top" wrapText="1"/>
    </xf>
    <xf numFmtId="0" fontId="93" fillId="43" borderId="0" xfId="11" applyFont="1" applyFill="1" applyAlignment="1" applyProtection="1">
      <alignment horizontal="left" vertical="top" wrapText="1"/>
    </xf>
    <xf numFmtId="0" fontId="93" fillId="42" borderId="0" xfId="11" applyFont="1" applyFill="1" applyAlignment="1" applyProtection="1">
      <alignment horizontal="left" vertical="top" wrapText="1"/>
    </xf>
    <xf numFmtId="0" fontId="93" fillId="42" borderId="0" xfId="11" applyFont="1" applyFill="1" applyAlignment="1" applyProtection="1">
      <alignment horizontal="left" vertical="top"/>
    </xf>
    <xf numFmtId="3" fontId="0" fillId="0" borderId="0" xfId="0" applyNumberFormat="1"/>
    <xf numFmtId="164" fontId="121" fillId="0" borderId="0" xfId="7" applyNumberFormat="1" applyFont="1" applyFill="1" applyBorder="1"/>
    <xf numFmtId="3" fontId="92" fillId="41" borderId="0" xfId="10" applyNumberFormat="1" applyFont="1" applyFill="1" applyAlignment="1">
      <alignment horizontal="right"/>
    </xf>
    <xf numFmtId="174" fontId="12" fillId="0" borderId="0" xfId="15" applyNumberFormat="1" applyFont="1" applyAlignment="1">
      <alignment horizontal="right"/>
    </xf>
    <xf numFmtId="179" fontId="105" fillId="0" borderId="30" xfId="79" applyNumberFormat="1" applyFont="1" applyFill="1" applyBorder="1" applyAlignment="1">
      <alignment horizontal="right"/>
    </xf>
    <xf numFmtId="2" fontId="111" fillId="0" borderId="0" xfId="0" applyNumberFormat="1" applyFont="1" applyAlignment="1">
      <alignment horizontal="center"/>
    </xf>
    <xf numFmtId="2" fontId="7" fillId="0" borderId="37" xfId="78" applyNumberFormat="1" applyBorder="1" applyAlignment="1">
      <alignment horizontal="center"/>
    </xf>
    <xf numFmtId="2" fontId="4" fillId="0" borderId="29" xfId="0" applyNumberFormat="1" applyFont="1" applyBorder="1" applyAlignment="1">
      <alignment horizontal="center"/>
    </xf>
    <xf numFmtId="174" fontId="0" fillId="0" borderId="0" xfId="0" applyNumberFormat="1"/>
    <xf numFmtId="43" fontId="0" fillId="0" borderId="0" xfId="0" applyNumberFormat="1"/>
    <xf numFmtId="41" fontId="0" fillId="0" borderId="0" xfId="0" applyNumberFormat="1"/>
    <xf numFmtId="41" fontId="121" fillId="0" borderId="0" xfId="89" applyNumberFormat="1" applyFont="1" applyFill="1"/>
    <xf numFmtId="41" fontId="121" fillId="0" borderId="0" xfId="89" applyNumberFormat="1" applyFont="1" applyFill="1" applyBorder="1"/>
    <xf numFmtId="3" fontId="92" fillId="0" borderId="0" xfId="10" applyNumberFormat="1" applyFont="1" applyAlignment="1">
      <alignment horizontal="right"/>
    </xf>
    <xf numFmtId="0" fontId="25" fillId="0" borderId="0" xfId="0" applyFont="1"/>
    <xf numFmtId="0" fontId="25" fillId="0" borderId="5" xfId="0" applyFont="1" applyBorder="1"/>
    <xf numFmtId="0" fontId="25" fillId="0" borderId="5" xfId="0" applyFont="1" applyBorder="1" applyAlignment="1">
      <alignment horizontal="right"/>
    </xf>
    <xf numFmtId="178" fontId="0" fillId="0" borderId="0" xfId="7" applyNumberFormat="1" applyFont="1"/>
    <xf numFmtId="178" fontId="25" fillId="0" borderId="0" xfId="7" applyNumberFormat="1" applyFont="1"/>
    <xf numFmtId="3" fontId="92" fillId="41" borderId="3" xfId="10" applyNumberFormat="1" applyFont="1" applyFill="1" applyBorder="1" applyAlignment="1">
      <alignment horizontal="right"/>
    </xf>
    <xf numFmtId="164" fontId="121" fillId="0" borderId="3" xfId="7" applyNumberFormat="1" applyFont="1" applyFill="1" applyBorder="1"/>
    <xf numFmtId="176" fontId="12" fillId="0" borderId="0" xfId="15" applyNumberFormat="1" applyFont="1" applyAlignment="1">
      <alignment horizontal="right"/>
    </xf>
    <xf numFmtId="0" fontId="13" fillId="0" borderId="2" xfId="0" applyFont="1" applyBorder="1"/>
    <xf numFmtId="176" fontId="13" fillId="0" borderId="2" xfId="15" applyNumberFormat="1" applyFont="1" applyBorder="1" applyAlignment="1">
      <alignment horizontal="right"/>
    </xf>
    <xf numFmtId="0" fontId="89" fillId="0" borderId="0" xfId="0" applyFont="1" applyAlignment="1">
      <alignment horizontal="left" vertical="center"/>
    </xf>
    <xf numFmtId="0" fontId="51" fillId="0" borderId="0" xfId="15" applyFont="1"/>
    <xf numFmtId="0" fontId="11" fillId="0" borderId="0" xfId="15"/>
    <xf numFmtId="0" fontId="52" fillId="0" borderId="11" xfId="15" applyFont="1" applyBorder="1"/>
    <xf numFmtId="174" fontId="13" fillId="0" borderId="2" xfId="15" applyNumberFormat="1" applyFont="1" applyBorder="1" applyAlignment="1">
      <alignment horizontal="right"/>
    </xf>
    <xf numFmtId="166" fontId="40" fillId="0" borderId="0" xfId="0" applyNumberFormat="1" applyFont="1"/>
    <xf numFmtId="164" fontId="0" fillId="0" borderId="24" xfId="0" applyNumberFormat="1" applyBorder="1"/>
    <xf numFmtId="164" fontId="0" fillId="0" borderId="5" xfId="0" applyNumberFormat="1" applyBorder="1"/>
    <xf numFmtId="164" fontId="0" fillId="0" borderId="23" xfId="0" applyNumberFormat="1" applyBorder="1"/>
    <xf numFmtId="0" fontId="74" fillId="0" borderId="0" xfId="0" applyFont="1"/>
    <xf numFmtId="0" fontId="68" fillId="0" borderId="0" xfId="0" applyFont="1" applyAlignment="1">
      <alignment horizontal="left"/>
    </xf>
    <xf numFmtId="177" fontId="68" fillId="0" borderId="0" xfId="0" applyNumberFormat="1" applyFont="1"/>
    <xf numFmtId="9" fontId="0" fillId="0" borderId="0" xfId="0" applyNumberFormat="1"/>
    <xf numFmtId="0" fontId="77" fillId="0" borderId="0" xfId="0" applyFont="1"/>
    <xf numFmtId="2" fontId="97" fillId="0" borderId="0" xfId="78" applyNumberFormat="1" applyFont="1" applyAlignment="1">
      <alignment horizontal="right"/>
    </xf>
    <xf numFmtId="2" fontId="96" fillId="0" borderId="0" xfId="78" applyNumberFormat="1" applyFont="1" applyAlignment="1">
      <alignment horizontal="right"/>
    </xf>
    <xf numFmtId="2" fontId="53" fillId="0" borderId="27" xfId="78" applyNumberFormat="1" applyFont="1" applyBorder="1" applyAlignment="1">
      <alignment horizontal="right" vertical="center"/>
    </xf>
    <xf numFmtId="2" fontId="53" fillId="0" borderId="30" xfId="79" applyNumberFormat="1" applyFont="1" applyFill="1" applyBorder="1" applyAlignment="1">
      <alignment horizontal="right"/>
    </xf>
    <xf numFmtId="2" fontId="2" fillId="0" borderId="30" xfId="78" applyNumberFormat="1" applyFont="1" applyBorder="1" applyAlignment="1">
      <alignment horizontal="center"/>
    </xf>
    <xf numFmtId="9" fontId="131" fillId="0" borderId="30" xfId="78" applyNumberFormat="1" applyFont="1" applyBorder="1" applyAlignment="1">
      <alignment horizontal="center"/>
    </xf>
    <xf numFmtId="2" fontId="2" fillId="0" borderId="29" xfId="78" applyNumberFormat="1" applyFont="1" applyBorder="1" applyAlignment="1">
      <alignment horizontal="center"/>
    </xf>
    <xf numFmtId="9" fontId="131" fillId="0" borderId="29" xfId="78" applyNumberFormat="1" applyFont="1" applyBorder="1" applyAlignment="1">
      <alignment horizontal="center"/>
    </xf>
    <xf numFmtId="2" fontId="2" fillId="0" borderId="32" xfId="78" applyNumberFormat="1" applyFont="1" applyBorder="1" applyAlignment="1">
      <alignment horizontal="center"/>
    </xf>
    <xf numFmtId="2" fontId="2" fillId="0" borderId="37" xfId="78" applyNumberFormat="1" applyFont="1" applyBorder="1" applyAlignment="1">
      <alignment horizontal="center"/>
    </xf>
    <xf numFmtId="2" fontId="7" fillId="0" borderId="2" xfId="78" applyNumberFormat="1" applyBorder="1" applyAlignment="1">
      <alignment horizontal="center"/>
    </xf>
    <xf numFmtId="2" fontId="111" fillId="0" borderId="27" xfId="78" applyNumberFormat="1" applyFont="1" applyBorder="1" applyAlignment="1">
      <alignment horizontal="center"/>
    </xf>
    <xf numFmtId="0" fontId="78" fillId="0" borderId="0" xfId="78" applyFont="1" applyAlignment="1">
      <alignment vertical="center"/>
    </xf>
    <xf numFmtId="2" fontId="68" fillId="0" borderId="30" xfId="90" applyNumberFormat="1" applyFont="1" applyBorder="1" applyAlignment="1">
      <alignment horizontal="center"/>
    </xf>
    <xf numFmtId="2" fontId="68" fillId="0" borderId="33" xfId="90" applyNumberFormat="1" applyFont="1" applyBorder="1" applyAlignment="1">
      <alignment horizontal="center"/>
    </xf>
    <xf numFmtId="2" fontId="68" fillId="0" borderId="29" xfId="90" applyNumberFormat="1" applyFont="1" applyBorder="1" applyAlignment="1">
      <alignment horizontal="center"/>
    </xf>
    <xf numFmtId="2" fontId="68" fillId="0" borderId="38" xfId="90" applyNumberFormat="1" applyFont="1" applyBorder="1" applyAlignment="1">
      <alignment horizontal="center"/>
    </xf>
    <xf numFmtId="2" fontId="68" fillId="0" borderId="37" xfId="90" applyNumberFormat="1" applyFont="1" applyBorder="1" applyAlignment="1">
      <alignment horizontal="center"/>
    </xf>
    <xf numFmtId="2" fontId="68" fillId="0" borderId="39" xfId="90" applyNumberFormat="1" applyFont="1" applyBorder="1" applyAlignment="1">
      <alignment horizontal="center"/>
    </xf>
    <xf numFmtId="0" fontId="2" fillId="0" borderId="0" xfId="90"/>
    <xf numFmtId="0" fontId="2" fillId="0" borderId="38" xfId="90" applyBorder="1" applyAlignment="1">
      <alignment horizontal="center"/>
    </xf>
    <xf numFmtId="0" fontId="69" fillId="0" borderId="33" xfId="90" applyFont="1" applyBorder="1" applyAlignment="1">
      <alignment horizontal="center"/>
    </xf>
    <xf numFmtId="0" fontId="69" fillId="0" borderId="30" xfId="90" applyFont="1" applyBorder="1" applyAlignment="1">
      <alignment horizontal="center"/>
    </xf>
    <xf numFmtId="0" fontId="68" fillId="0" borderId="31" xfId="90" applyFont="1" applyBorder="1" applyAlignment="1">
      <alignment horizontal="center"/>
    </xf>
    <xf numFmtId="0" fontId="68" fillId="0" borderId="32" xfId="90" applyFont="1" applyBorder="1" applyAlignment="1">
      <alignment horizontal="center"/>
    </xf>
    <xf numFmtId="2" fontId="2" fillId="0" borderId="0" xfId="90" applyNumberFormat="1"/>
    <xf numFmtId="0" fontId="68" fillId="0" borderId="37" xfId="90" applyFont="1" applyBorder="1" applyAlignment="1">
      <alignment horizontal="center"/>
    </xf>
    <xf numFmtId="0" fontId="49" fillId="0" borderId="0" xfId="90" applyFont="1" applyAlignment="1">
      <alignment horizontal="left" indent="1"/>
    </xf>
    <xf numFmtId="0" fontId="50" fillId="0" borderId="0" xfId="90" applyFont="1" applyAlignment="1">
      <alignment horizontal="left" indent="1"/>
    </xf>
    <xf numFmtId="0" fontId="68" fillId="0" borderId="0" xfId="90" applyFont="1"/>
    <xf numFmtId="0" fontId="2" fillId="0" borderId="28" xfId="90" applyBorder="1"/>
    <xf numFmtId="0" fontId="2" fillId="0" borderId="27" xfId="90" applyBorder="1"/>
    <xf numFmtId="0" fontId="12" fillId="0" borderId="31" xfId="90" applyFont="1" applyBorder="1"/>
    <xf numFmtId="3" fontId="2" fillId="0" borderId="30" xfId="90" applyNumberFormat="1" applyBorder="1" applyAlignment="1">
      <alignment horizontal="center"/>
    </xf>
    <xf numFmtId="1" fontId="2" fillId="0" borderId="0" xfId="90" applyNumberFormat="1"/>
    <xf numFmtId="0" fontId="12" fillId="0" borderId="32" xfId="90" applyFont="1" applyBorder="1"/>
    <xf numFmtId="3" fontId="2" fillId="0" borderId="29" xfId="90" applyNumberFormat="1" applyBorder="1" applyAlignment="1">
      <alignment horizontal="center"/>
    </xf>
    <xf numFmtId="0" fontId="12" fillId="0" borderId="36" xfId="90" applyFont="1" applyBorder="1"/>
    <xf numFmtId="3" fontId="2" fillId="0" borderId="37" xfId="90" applyNumberFormat="1" applyBorder="1" applyAlignment="1">
      <alignment horizontal="center"/>
    </xf>
    <xf numFmtId="0" fontId="12" fillId="0" borderId="28" xfId="90" applyFont="1" applyBorder="1"/>
    <xf numFmtId="1" fontId="117" fillId="0" borderId="27" xfId="90" applyNumberFormat="1" applyFont="1" applyBorder="1" applyAlignment="1">
      <alignment horizontal="center" vertical="top"/>
    </xf>
    <xf numFmtId="0" fontId="78" fillId="0" borderId="0" xfId="90" applyFont="1"/>
    <xf numFmtId="2" fontId="7" fillId="0" borderId="0" xfId="78" applyNumberFormat="1"/>
    <xf numFmtId="0" fontId="68" fillId="0" borderId="28" xfId="78" applyFont="1" applyBorder="1" applyAlignment="1">
      <alignment horizontal="center" wrapText="1"/>
    </xf>
    <xf numFmtId="2" fontId="85" fillId="0" borderId="27" xfId="78" applyNumberFormat="1" applyFont="1" applyBorder="1" applyAlignment="1">
      <alignment horizontal="center"/>
    </xf>
    <xf numFmtId="166" fontId="7" fillId="0" borderId="0" xfId="78" applyNumberFormat="1"/>
    <xf numFmtId="168" fontId="135" fillId="0" borderId="2" xfId="10" applyFont="1" applyBorder="1"/>
    <xf numFmtId="1" fontId="117" fillId="0" borderId="30" xfId="90" applyNumberFormat="1" applyFont="1" applyBorder="1" applyAlignment="1">
      <alignment horizontal="center" vertical="top"/>
    </xf>
    <xf numFmtId="169" fontId="2" fillId="0" borderId="0" xfId="89" applyNumberFormat="1" applyFont="1" applyFill="1"/>
    <xf numFmtId="0" fontId="77" fillId="0" borderId="0" xfId="90" applyFont="1"/>
    <xf numFmtId="2" fontId="0" fillId="0" borderId="30" xfId="0" applyNumberFormat="1" applyBorder="1" applyAlignment="1">
      <alignment horizontal="center"/>
    </xf>
    <xf numFmtId="2" fontId="0" fillId="0" borderId="29" xfId="0" applyNumberFormat="1" applyBorder="1" applyAlignment="1">
      <alignment horizontal="center"/>
    </xf>
    <xf numFmtId="2" fontId="0" fillId="0" borderId="37" xfId="0" applyNumberFormat="1" applyBorder="1" applyAlignment="1">
      <alignment horizontal="center"/>
    </xf>
    <xf numFmtId="2" fontId="85" fillId="0" borderId="27" xfId="0" applyNumberFormat="1" applyFont="1" applyBorder="1" applyAlignment="1">
      <alignment horizontal="center"/>
    </xf>
    <xf numFmtId="9" fontId="131" fillId="0" borderId="37" xfId="78" applyNumberFormat="1" applyFont="1" applyBorder="1" applyAlignment="1">
      <alignment horizontal="center"/>
    </xf>
    <xf numFmtId="2" fontId="2" fillId="0" borderId="0" xfId="78" applyNumberFormat="1" applyFont="1" applyAlignment="1">
      <alignment horizontal="center"/>
    </xf>
    <xf numFmtId="9" fontId="111" fillId="0" borderId="30" xfId="78" applyNumberFormat="1" applyFont="1" applyBorder="1" applyAlignment="1">
      <alignment horizontal="center"/>
    </xf>
    <xf numFmtId="0" fontId="68" fillId="0" borderId="4" xfId="0" applyFont="1" applyBorder="1" applyAlignment="1">
      <alignment horizontal="center"/>
    </xf>
    <xf numFmtId="0" fontId="0" fillId="0" borderId="4" xfId="0" applyBorder="1" applyAlignment="1">
      <alignment horizontal="center"/>
    </xf>
    <xf numFmtId="0" fontId="106" fillId="44" borderId="28" xfId="78" applyFont="1" applyFill="1" applyBorder="1" applyAlignment="1">
      <alignment horizontal="center" vertical="center"/>
    </xf>
    <xf numFmtId="0" fontId="106" fillId="44" borderId="6" xfId="78" applyFont="1" applyFill="1" applyBorder="1" applyAlignment="1">
      <alignment horizontal="center" vertical="center"/>
    </xf>
    <xf numFmtId="1" fontId="106" fillId="44" borderId="28" xfId="78" applyNumberFormat="1" applyFont="1" applyFill="1" applyBorder="1" applyAlignment="1">
      <alignment horizontal="center" vertical="center" wrapText="1"/>
    </xf>
    <xf numFmtId="1" fontId="106" fillId="44" borderId="6" xfId="78" applyNumberFormat="1" applyFont="1" applyFill="1" applyBorder="1" applyAlignment="1">
      <alignment horizontal="center" vertical="center" wrapText="1"/>
    </xf>
    <xf numFmtId="0" fontId="93" fillId="43" borderId="0" xfId="11" applyFont="1" applyFill="1" applyAlignment="1" applyProtection="1">
      <alignment horizontal="left" vertical="top" wrapText="1"/>
    </xf>
    <xf numFmtId="168" fontId="125" fillId="41" borderId="7" xfId="10" applyFont="1" applyFill="1" applyBorder="1" applyAlignment="1">
      <alignment horizontal="right" wrapText="1"/>
    </xf>
    <xf numFmtId="168" fontId="125" fillId="41" borderId="2" xfId="10" applyFont="1" applyFill="1" applyBorder="1" applyAlignment="1">
      <alignment horizontal="right" wrapText="1"/>
    </xf>
    <xf numFmtId="168" fontId="125" fillId="41" borderId="13" xfId="10" applyFont="1" applyFill="1" applyBorder="1" applyAlignment="1">
      <alignment horizontal="center" vertical="center" wrapText="1"/>
    </xf>
    <xf numFmtId="49" fontId="32" fillId="41" borderId="0" xfId="10" applyNumberFormat="1" applyFont="1" applyFill="1" applyAlignment="1">
      <alignment horizontal="left" vertical="top" wrapText="1"/>
    </xf>
    <xf numFmtId="0" fontId="93" fillId="41" borderId="0" xfId="11" applyFont="1" applyFill="1" applyAlignment="1" applyProtection="1">
      <alignment horizontal="left" vertical="top" wrapText="1"/>
    </xf>
    <xf numFmtId="49" fontId="92" fillId="41" borderId="0" xfId="10" applyNumberFormat="1" applyFont="1" applyFill="1" applyAlignment="1">
      <alignment horizontal="left" vertical="top" wrapText="1"/>
    </xf>
    <xf numFmtId="168" fontId="92" fillId="43" borderId="0" xfId="10" applyFont="1" applyFill="1" applyAlignment="1">
      <alignment horizontal="left" vertical="top" wrapText="1"/>
    </xf>
    <xf numFmtId="168" fontId="122" fillId="41" borderId="7" xfId="10" applyFont="1" applyFill="1" applyBorder="1" applyAlignment="1">
      <alignment horizontal="left" wrapText="1"/>
    </xf>
    <xf numFmtId="168" fontId="122" fillId="41" borderId="2" xfId="10" applyFont="1" applyFill="1" applyBorder="1" applyAlignment="1">
      <alignment horizontal="left" wrapText="1"/>
    </xf>
    <xf numFmtId="168" fontId="122" fillId="41" borderId="13" xfId="10" applyFont="1" applyFill="1" applyBorder="1" applyAlignment="1">
      <alignment horizontal="left" vertical="center" wrapText="1"/>
    </xf>
    <xf numFmtId="49" fontId="32" fillId="0" borderId="0" xfId="10" applyNumberFormat="1" applyFont="1" applyAlignment="1">
      <alignment horizontal="left" vertical="top" wrapText="1"/>
    </xf>
    <xf numFmtId="0" fontId="93" fillId="42" borderId="0" xfId="11" applyFont="1" applyFill="1" applyAlignment="1" applyProtection="1">
      <alignment horizontal="left" vertical="top" wrapText="1"/>
    </xf>
    <xf numFmtId="168" fontId="92" fillId="42" borderId="0" xfId="10" applyFont="1" applyFill="1" applyAlignment="1">
      <alignment horizontal="left" vertical="top" wrapText="1"/>
    </xf>
    <xf numFmtId="0" fontId="13" fillId="0" borderId="14" xfId="0" applyFont="1" applyBorder="1" applyAlignment="1">
      <alignment horizontal="center"/>
    </xf>
    <xf numFmtId="0" fontId="13" fillId="0" borderId="5" xfId="0" applyFont="1" applyBorder="1" applyAlignment="1">
      <alignment horizontal="center"/>
    </xf>
    <xf numFmtId="0" fontId="25" fillId="0" borderId="3" xfId="0" applyFont="1" applyBorder="1" applyAlignment="1">
      <alignment horizontal="center"/>
    </xf>
    <xf numFmtId="0" fontId="0" fillId="0" borderId="3" xfId="0" applyBorder="1" applyAlignment="1">
      <alignment horizontal="center"/>
    </xf>
  </cellXfs>
  <cellStyles count="97">
    <cellStyle name="20% - Accent1 2" xfId="26" xr:uid="{00000000-0005-0000-0000-000000000000}"/>
    <cellStyle name="20% - Accent1 3" xfId="27" xr:uid="{00000000-0005-0000-0000-000001000000}"/>
    <cellStyle name="20% - Accent2 2" xfId="28" xr:uid="{00000000-0005-0000-0000-000002000000}"/>
    <cellStyle name="20% - Accent2 3" xfId="29" xr:uid="{00000000-0005-0000-0000-000003000000}"/>
    <cellStyle name="20% - Accent3 2" xfId="30" xr:uid="{00000000-0005-0000-0000-000004000000}"/>
    <cellStyle name="20% - Accent3 3" xfId="31" xr:uid="{00000000-0005-0000-0000-000005000000}"/>
    <cellStyle name="20% - Accent4 2" xfId="32" xr:uid="{00000000-0005-0000-0000-000006000000}"/>
    <cellStyle name="20% - Accent4 3" xfId="33" xr:uid="{00000000-0005-0000-0000-000007000000}"/>
    <cellStyle name="20% - Accent5 2" xfId="34" xr:uid="{00000000-0005-0000-0000-000008000000}"/>
    <cellStyle name="20% - Accent6 2" xfId="35" xr:uid="{00000000-0005-0000-0000-000009000000}"/>
    <cellStyle name="40% - Accent1 2" xfId="36" xr:uid="{00000000-0005-0000-0000-00000A000000}"/>
    <cellStyle name="40% - Accent2 2" xfId="37" xr:uid="{00000000-0005-0000-0000-00000B000000}"/>
    <cellStyle name="40% - Accent3 2" xfId="38" xr:uid="{00000000-0005-0000-0000-00000C000000}"/>
    <cellStyle name="40% - Accent3 3" xfId="39" xr:uid="{00000000-0005-0000-0000-00000D000000}"/>
    <cellStyle name="40% - Accent4 2" xfId="40" xr:uid="{00000000-0005-0000-0000-00000E000000}"/>
    <cellStyle name="40% - Accent5 2" xfId="41" xr:uid="{00000000-0005-0000-0000-00000F000000}"/>
    <cellStyle name="40% - Accent6 2" xfId="42" xr:uid="{00000000-0005-0000-0000-000010000000}"/>
    <cellStyle name="60% - Accent1 2" xfId="43" xr:uid="{00000000-0005-0000-0000-000011000000}"/>
    <cellStyle name="60% - Accent2 2" xfId="44" xr:uid="{00000000-0005-0000-0000-000012000000}"/>
    <cellStyle name="60% - Accent3 2" xfId="45" xr:uid="{00000000-0005-0000-0000-000013000000}"/>
    <cellStyle name="60% - Accent3 3" xfId="46" xr:uid="{00000000-0005-0000-0000-000014000000}"/>
    <cellStyle name="60% - Accent4 2" xfId="47" xr:uid="{00000000-0005-0000-0000-000015000000}"/>
    <cellStyle name="60% - Accent4 3" xfId="48" xr:uid="{00000000-0005-0000-0000-000016000000}"/>
    <cellStyle name="60% - Accent5 2" xfId="49" xr:uid="{00000000-0005-0000-0000-000017000000}"/>
    <cellStyle name="60% - Accent6 2" xfId="50" xr:uid="{00000000-0005-0000-0000-000018000000}"/>
    <cellStyle name="60% - Accent6 3" xfId="51" xr:uid="{00000000-0005-0000-0000-000019000000}"/>
    <cellStyle name="Accent1 2" xfId="52" xr:uid="{00000000-0005-0000-0000-00001A000000}"/>
    <cellStyle name="Accent2 2" xfId="53" xr:uid="{00000000-0005-0000-0000-00001B000000}"/>
    <cellStyle name="Accent3 2" xfId="54" xr:uid="{00000000-0005-0000-0000-00001C000000}"/>
    <cellStyle name="Accent4 2" xfId="55" xr:uid="{00000000-0005-0000-0000-00001D000000}"/>
    <cellStyle name="Accent5 2" xfId="56" xr:uid="{00000000-0005-0000-0000-00001E000000}"/>
    <cellStyle name="Accent6 2" xfId="57" xr:uid="{00000000-0005-0000-0000-00001F000000}"/>
    <cellStyle name="Bad 2" xfId="58" xr:uid="{00000000-0005-0000-0000-000020000000}"/>
    <cellStyle name="Calculation 2" xfId="59" xr:uid="{00000000-0005-0000-0000-000021000000}"/>
    <cellStyle name="Check Cell 2" xfId="60" xr:uid="{00000000-0005-0000-0000-000022000000}"/>
    <cellStyle name="Comma" xfId="7" builtinId="3"/>
    <cellStyle name="Comma 2" xfId="13" xr:uid="{00000000-0005-0000-0000-000024000000}"/>
    <cellStyle name="Comma 3" xfId="79" xr:uid="{00000000-0005-0000-0000-000025000000}"/>
    <cellStyle name="Comma 3 2" xfId="92" xr:uid="{E5930805-F454-43ED-84CC-155FAF7E948D}"/>
    <cellStyle name="Comma 4" xfId="83" xr:uid="{00000000-0005-0000-0000-000026000000}"/>
    <cellStyle name="Comma 5" xfId="89" xr:uid="{00000000-0005-0000-0000-000027000000}"/>
    <cellStyle name="Comma 6" xfId="96" xr:uid="{D0ACD87F-7B5F-43F8-B8D2-F7198C5278E4}"/>
    <cellStyle name="Explanatory Text 2" xfId="61" xr:uid="{00000000-0005-0000-0000-000028000000}"/>
    <cellStyle name="Followed Hyperlink 2" xfId="1" xr:uid="{00000000-0005-0000-0000-000029000000}"/>
    <cellStyle name="Good 2" xfId="62" xr:uid="{00000000-0005-0000-0000-00002A000000}"/>
    <cellStyle name="Heading 1 2" xfId="63" xr:uid="{00000000-0005-0000-0000-00002B000000}"/>
    <cellStyle name="Heading 1 3" xfId="85" xr:uid="{00000000-0005-0000-0000-00002C000000}"/>
    <cellStyle name="Heading 2 2" xfId="64" xr:uid="{00000000-0005-0000-0000-00002D000000}"/>
    <cellStyle name="Heading 3 2" xfId="65" xr:uid="{00000000-0005-0000-0000-00002E000000}"/>
    <cellStyle name="Heading 4 2" xfId="66" xr:uid="{00000000-0005-0000-0000-00002F000000}"/>
    <cellStyle name="Hyperlink" xfId="11" builtinId="8"/>
    <cellStyle name="Hyperlink 2" xfId="2" xr:uid="{00000000-0005-0000-0000-000031000000}"/>
    <cellStyle name="Hyperlink 3" xfId="14" xr:uid="{00000000-0005-0000-0000-000032000000}"/>
    <cellStyle name="Hyperlink 3 2" xfId="84" xr:uid="{00000000-0005-0000-0000-000033000000}"/>
    <cellStyle name="Hyperlink 4" xfId="80" xr:uid="{00000000-0005-0000-0000-000034000000}"/>
    <cellStyle name="Input 2" xfId="67" xr:uid="{00000000-0005-0000-0000-000035000000}"/>
    <cellStyle name="Linked Cell 2" xfId="68" xr:uid="{00000000-0005-0000-0000-000036000000}"/>
    <cellStyle name="Neutral 2" xfId="69" xr:uid="{00000000-0005-0000-0000-000037000000}"/>
    <cellStyle name="Normal" xfId="0" builtinId="0"/>
    <cellStyle name="Normal 10" xfId="87" xr:uid="{00000000-0005-0000-0000-000039000000}"/>
    <cellStyle name="Normal 17" xfId="24" xr:uid="{00000000-0005-0000-0000-00003A000000}"/>
    <cellStyle name="Normal 2" xfId="3" xr:uid="{00000000-0005-0000-0000-00003B000000}"/>
    <cellStyle name="Normal 2 2" xfId="15" xr:uid="{00000000-0005-0000-0000-00003C000000}"/>
    <cellStyle name="Normal 2 3" xfId="70" xr:uid="{00000000-0005-0000-0000-00003D000000}"/>
    <cellStyle name="Normal 2_AQconcPM10_15-04-11_v2" xfId="71" xr:uid="{00000000-0005-0000-0000-00003E000000}"/>
    <cellStyle name="Normal 3" xfId="21" xr:uid="{00000000-0005-0000-0000-00003F000000}"/>
    <cellStyle name="Normal 3 2" xfId="86" xr:uid="{00000000-0005-0000-0000-000040000000}"/>
    <cellStyle name="Normal 4" xfId="4" xr:uid="{00000000-0005-0000-0000-000041000000}"/>
    <cellStyle name="Normal 5" xfId="12" xr:uid="{00000000-0005-0000-0000-000042000000}"/>
    <cellStyle name="Normal 6" xfId="22" xr:uid="{00000000-0005-0000-0000-000043000000}"/>
    <cellStyle name="Normal 7" xfId="72" xr:uid="{00000000-0005-0000-0000-000044000000}"/>
    <cellStyle name="Normal 8" xfId="78" xr:uid="{00000000-0005-0000-0000-000045000000}"/>
    <cellStyle name="Normal 8 2" xfId="91" xr:uid="{90D9B85A-E1B3-4E53-B51D-85BF4CF0CCFC}"/>
    <cellStyle name="Normal 9" xfId="82" xr:uid="{00000000-0005-0000-0000-000046000000}"/>
    <cellStyle name="Normal 9 2" xfId="88" xr:uid="{00000000-0005-0000-0000-000047000000}"/>
    <cellStyle name="Normal 9 2 2" xfId="90" xr:uid="{D9259BA6-2A23-4EBD-9EC6-CA0BF70B4866}"/>
    <cellStyle name="Normal 9 2 2 2" xfId="95" xr:uid="{82F3A310-4D31-4570-BF1A-530E1C19EF32}"/>
    <cellStyle name="Normal 9 2 3" xfId="94" xr:uid="{310A419A-8C7F-4487-A6AA-96B99008EBED}"/>
    <cellStyle name="Normal_11908a_new updated" xfId="16" xr:uid="{00000000-0005-0000-0000-000048000000}"/>
    <cellStyle name="Normal_SESDATA internal" xfId="5" xr:uid="{00000000-0005-0000-0000-000049000000}"/>
    <cellStyle name="Normal_T3" xfId="10" xr:uid="{00000000-0005-0000-0000-00004A000000}"/>
    <cellStyle name="Normal_T4" xfId="17" xr:uid="{00000000-0005-0000-0000-00004B000000}"/>
    <cellStyle name="Normal_TSR4 data request B" xfId="9" xr:uid="{00000000-0005-0000-0000-00004C000000}"/>
    <cellStyle name="Normal_TSR4 data request B 2" xfId="18" xr:uid="{00000000-0005-0000-0000-00004D000000}"/>
    <cellStyle name="Note 2" xfId="6" xr:uid="{00000000-0005-0000-0000-00004E000000}"/>
    <cellStyle name="Note 2 2" xfId="73" xr:uid="{00000000-0005-0000-0000-00004F000000}"/>
    <cellStyle name="Note 3" xfId="74" xr:uid="{00000000-0005-0000-0000-000050000000}"/>
    <cellStyle name="Output 2" xfId="75" xr:uid="{00000000-0005-0000-0000-000051000000}"/>
    <cellStyle name="Per cent" xfId="8" builtinId="5"/>
    <cellStyle name="Percent 11" xfId="25" xr:uid="{00000000-0005-0000-0000-000053000000}"/>
    <cellStyle name="Percent 2" xfId="20" xr:uid="{00000000-0005-0000-0000-000054000000}"/>
    <cellStyle name="Percent 3" xfId="19" xr:uid="{00000000-0005-0000-0000-000055000000}"/>
    <cellStyle name="Percent 4" xfId="23" xr:uid="{00000000-0005-0000-0000-000056000000}"/>
    <cellStyle name="Percent 5" xfId="81" xr:uid="{00000000-0005-0000-0000-000057000000}"/>
    <cellStyle name="Percent 5 2" xfId="93" xr:uid="{7B5A26F4-8760-405F-B498-E16DA3C7D1A2}"/>
    <cellStyle name="Total 2" xfId="76" xr:uid="{00000000-0005-0000-0000-000058000000}"/>
    <cellStyle name="Warning Text 2" xfId="77" xr:uid="{00000000-0005-0000-0000-000059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externalLink" Target="externalLinks/externalLink1.xml" Id="rId14" /><Relationship Type="http://schemas.openxmlformats.org/officeDocument/2006/relationships/customXml" Target="/customXML/item2.xml" Id="Rcc0e751f87ab40ba" /></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0815944433586103E-2"/>
          <c:y val="0.13113807693698609"/>
          <c:w val="0.8879769931025161"/>
          <c:h val="0.73863753966518253"/>
        </c:manualLayout>
      </c:layout>
      <c:lineChart>
        <c:grouping val="standard"/>
        <c:varyColors val="0"/>
        <c:ser>
          <c:idx val="0"/>
          <c:order val="0"/>
          <c:tx>
            <c:strRef>
              <c:f>'Data for chart'!$J$3</c:f>
              <c:strCache>
                <c:ptCount val="1"/>
                <c:pt idx="0">
                  <c:v>NMVOC</c:v>
                </c:pt>
              </c:strCache>
            </c:strRef>
          </c:tx>
          <c:cat>
            <c:numRef>
              <c:f>'Data for chart'!$I$4:$I$34</c:f>
              <c:numCache>
                <c:formatCode>General</c:formatCode>
                <c:ptCount val="31"/>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pt idx="30" formatCode="0">
                  <c:v>2020</c:v>
                </c:pt>
              </c:numCache>
            </c:numRef>
          </c:cat>
          <c:val>
            <c:numRef>
              <c:f>'Data for chart'!$J$4:$J$34</c:f>
              <c:numCache>
                <c:formatCode>0</c:formatCode>
                <c:ptCount val="31"/>
                <c:pt idx="0">
                  <c:v>100</c:v>
                </c:pt>
                <c:pt idx="5">
                  <c:v>78.752104774224676</c:v>
                </c:pt>
                <c:pt idx="8">
                  <c:v>61.316872181452126</c:v>
                </c:pt>
                <c:pt idx="9">
                  <c:v>54.479099030998157</c:v>
                </c:pt>
                <c:pt idx="10">
                  <c:v>46.429594625024095</c:v>
                </c:pt>
                <c:pt idx="11">
                  <c:v>42.332709960553927</c:v>
                </c:pt>
                <c:pt idx="12">
                  <c:v>37.555296202538187</c:v>
                </c:pt>
                <c:pt idx="13">
                  <c:v>32.548946903059488</c:v>
                </c:pt>
                <c:pt idx="14">
                  <c:v>28.391532826669096</c:v>
                </c:pt>
                <c:pt idx="15">
                  <c:v>29.444792263030887</c:v>
                </c:pt>
                <c:pt idx="16">
                  <c:v>25.90938992494041</c:v>
                </c:pt>
                <c:pt idx="17">
                  <c:v>23.314393455744298</c:v>
                </c:pt>
                <c:pt idx="18">
                  <c:v>20.452771168101862</c:v>
                </c:pt>
                <c:pt idx="19">
                  <c:v>14.791079773736515</c:v>
                </c:pt>
                <c:pt idx="20">
                  <c:v>12.983000996838635</c:v>
                </c:pt>
                <c:pt idx="21">
                  <c:v>10.921865996686563</c:v>
                </c:pt>
                <c:pt idx="22">
                  <c:v>9.6297355699290481</c:v>
                </c:pt>
                <c:pt idx="23">
                  <c:v>8.5149999357975137</c:v>
                </c:pt>
                <c:pt idx="24">
                  <c:v>7.7579739218852435</c:v>
                </c:pt>
                <c:pt idx="25">
                  <c:v>7.0957923158548883</c:v>
                </c:pt>
                <c:pt idx="26">
                  <c:v>6.6738924641897572</c:v>
                </c:pt>
                <c:pt idx="27">
                  <c:v>6.433449316849889</c:v>
                </c:pt>
                <c:pt idx="28">
                  <c:v>6.2600941680043629</c:v>
                </c:pt>
                <c:pt idx="29">
                  <c:v>6.0510768105902768</c:v>
                </c:pt>
                <c:pt idx="30">
                  <c:v>4.7677217050104632</c:v>
                </c:pt>
              </c:numCache>
            </c:numRef>
          </c:val>
          <c:smooth val="0"/>
          <c:extLst>
            <c:ext xmlns:c16="http://schemas.microsoft.com/office/drawing/2014/chart" uri="{C3380CC4-5D6E-409C-BE32-E72D297353CC}">
              <c16:uniqueId val="{00000000-794A-4C12-AF4D-7450136AECA6}"/>
            </c:ext>
          </c:extLst>
        </c:ser>
        <c:ser>
          <c:idx val="1"/>
          <c:order val="1"/>
          <c:tx>
            <c:strRef>
              <c:f>'Data for chart'!$K$3</c:f>
              <c:strCache>
                <c:ptCount val="1"/>
                <c:pt idx="0">
                  <c:v>NOx</c:v>
                </c:pt>
              </c:strCache>
            </c:strRef>
          </c:tx>
          <c:cat>
            <c:numRef>
              <c:f>'Data for chart'!$I$4:$I$34</c:f>
              <c:numCache>
                <c:formatCode>General</c:formatCode>
                <c:ptCount val="31"/>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pt idx="30" formatCode="0">
                  <c:v>2020</c:v>
                </c:pt>
              </c:numCache>
            </c:numRef>
          </c:cat>
          <c:val>
            <c:numRef>
              <c:f>'Data for chart'!$K$4:$K$34</c:f>
              <c:numCache>
                <c:formatCode>0</c:formatCode>
                <c:ptCount val="31"/>
                <c:pt idx="0">
                  <c:v>100</c:v>
                </c:pt>
                <c:pt idx="5">
                  <c:v>90.921811523633892</c:v>
                </c:pt>
                <c:pt idx="8">
                  <c:v>79.582100277808067</c:v>
                </c:pt>
                <c:pt idx="9">
                  <c:v>76.162444284579522</c:v>
                </c:pt>
                <c:pt idx="10">
                  <c:v>69.638953506530555</c:v>
                </c:pt>
                <c:pt idx="11">
                  <c:v>64.861621265175614</c:v>
                </c:pt>
                <c:pt idx="12">
                  <c:v>64.444007460311994</c:v>
                </c:pt>
                <c:pt idx="13">
                  <c:v>62.063696540665234</c:v>
                </c:pt>
                <c:pt idx="14">
                  <c:v>60.195425151573332</c:v>
                </c:pt>
                <c:pt idx="15">
                  <c:v>77.629931824207603</c:v>
                </c:pt>
                <c:pt idx="16">
                  <c:v>72.285755249899822</c:v>
                </c:pt>
                <c:pt idx="17">
                  <c:v>72.472440837978681</c:v>
                </c:pt>
                <c:pt idx="18">
                  <c:v>67.889780414952327</c:v>
                </c:pt>
                <c:pt idx="19">
                  <c:v>60.7901954627092</c:v>
                </c:pt>
                <c:pt idx="20">
                  <c:v>57.451393210866939</c:v>
                </c:pt>
                <c:pt idx="21">
                  <c:v>51.161902266193202</c:v>
                </c:pt>
                <c:pt idx="22">
                  <c:v>47.924575315793874</c:v>
                </c:pt>
                <c:pt idx="23">
                  <c:v>44.987721319114058</c:v>
                </c:pt>
                <c:pt idx="24">
                  <c:v>45.013892767536092</c:v>
                </c:pt>
                <c:pt idx="25">
                  <c:v>44.330576975734992</c:v>
                </c:pt>
                <c:pt idx="26">
                  <c:v>43.844848983807395</c:v>
                </c:pt>
                <c:pt idx="27">
                  <c:v>42.649954351493335</c:v>
                </c:pt>
                <c:pt idx="28">
                  <c:v>41.619199194036909</c:v>
                </c:pt>
                <c:pt idx="29">
                  <c:v>39.423313059603679</c:v>
                </c:pt>
                <c:pt idx="30">
                  <c:v>31.848645046223943</c:v>
                </c:pt>
              </c:numCache>
            </c:numRef>
          </c:val>
          <c:smooth val="0"/>
          <c:extLst>
            <c:ext xmlns:c16="http://schemas.microsoft.com/office/drawing/2014/chart" uri="{C3380CC4-5D6E-409C-BE32-E72D297353CC}">
              <c16:uniqueId val="{00000001-794A-4C12-AF4D-7450136AECA6}"/>
            </c:ext>
          </c:extLst>
        </c:ser>
        <c:ser>
          <c:idx val="2"/>
          <c:order val="2"/>
          <c:tx>
            <c:strRef>
              <c:f>'Data for chart'!$L$3</c:f>
              <c:strCache>
                <c:ptCount val="1"/>
                <c:pt idx="0">
                  <c:v>PM10</c:v>
                </c:pt>
              </c:strCache>
            </c:strRef>
          </c:tx>
          <c:cat>
            <c:numRef>
              <c:f>'Data for chart'!$I$4:$I$34</c:f>
              <c:numCache>
                <c:formatCode>General</c:formatCode>
                <c:ptCount val="31"/>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pt idx="30" formatCode="0">
                  <c:v>2020</c:v>
                </c:pt>
              </c:numCache>
            </c:numRef>
          </c:cat>
          <c:val>
            <c:numRef>
              <c:f>'Data for chart'!$L$4:$L$34</c:f>
              <c:numCache>
                <c:formatCode>0</c:formatCode>
                <c:ptCount val="31"/>
                <c:pt idx="0">
                  <c:v>100</c:v>
                </c:pt>
                <c:pt idx="5">
                  <c:v>101.34440867969057</c:v>
                </c:pt>
                <c:pt idx="8">
                  <c:v>95.185159885089178</c:v>
                </c:pt>
                <c:pt idx="9">
                  <c:v>93.428913266044717</c:v>
                </c:pt>
                <c:pt idx="10">
                  <c:v>83.131350806873243</c:v>
                </c:pt>
                <c:pt idx="11">
                  <c:v>77.723731647475674</c:v>
                </c:pt>
                <c:pt idx="12">
                  <c:v>79.160155445002999</c:v>
                </c:pt>
                <c:pt idx="13">
                  <c:v>76.960428336529191</c:v>
                </c:pt>
                <c:pt idx="14">
                  <c:v>74.79375739368939</c:v>
                </c:pt>
                <c:pt idx="15">
                  <c:v>86.601629444161716</c:v>
                </c:pt>
                <c:pt idx="16">
                  <c:v>81.05105236644124</c:v>
                </c:pt>
                <c:pt idx="17">
                  <c:v>69.607405918868722</c:v>
                </c:pt>
                <c:pt idx="18">
                  <c:v>62.993011886516456</c:v>
                </c:pt>
                <c:pt idx="19">
                  <c:v>57.402733081810496</c:v>
                </c:pt>
                <c:pt idx="20">
                  <c:v>52.746594756551836</c:v>
                </c:pt>
                <c:pt idx="21">
                  <c:v>46.811808607529308</c:v>
                </c:pt>
                <c:pt idx="22">
                  <c:v>44.463899259680915</c:v>
                </c:pt>
                <c:pt idx="23">
                  <c:v>41.60890024332285</c:v>
                </c:pt>
                <c:pt idx="24">
                  <c:v>40.110025759332061</c:v>
                </c:pt>
                <c:pt idx="25">
                  <c:v>38.211551530499044</c:v>
                </c:pt>
                <c:pt idx="26">
                  <c:v>37.785250047658039</c:v>
                </c:pt>
                <c:pt idx="27">
                  <c:v>37.620179526086645</c:v>
                </c:pt>
                <c:pt idx="28">
                  <c:v>36.769168280002518</c:v>
                </c:pt>
                <c:pt idx="29">
                  <c:v>35.948464645194861</c:v>
                </c:pt>
                <c:pt idx="30">
                  <c:v>27.231256921474532</c:v>
                </c:pt>
              </c:numCache>
            </c:numRef>
          </c:val>
          <c:smooth val="0"/>
          <c:extLst>
            <c:ext xmlns:c16="http://schemas.microsoft.com/office/drawing/2014/chart" uri="{C3380CC4-5D6E-409C-BE32-E72D297353CC}">
              <c16:uniqueId val="{00000002-794A-4C12-AF4D-7450136AECA6}"/>
            </c:ext>
          </c:extLst>
        </c:ser>
        <c:ser>
          <c:idx val="3"/>
          <c:order val="3"/>
          <c:tx>
            <c:strRef>
              <c:f>'Data for chart'!$M$3</c:f>
              <c:strCache>
                <c:ptCount val="1"/>
                <c:pt idx="0">
                  <c:v>PM25</c:v>
                </c:pt>
              </c:strCache>
            </c:strRef>
          </c:tx>
          <c:cat>
            <c:numRef>
              <c:f>'Data for chart'!$I$4:$I$34</c:f>
              <c:numCache>
                <c:formatCode>General</c:formatCode>
                <c:ptCount val="31"/>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pt idx="30" formatCode="0">
                  <c:v>2020</c:v>
                </c:pt>
              </c:numCache>
            </c:numRef>
          </c:cat>
          <c:val>
            <c:numRef>
              <c:f>'Data for chart'!$M$4:$M$34</c:f>
              <c:numCache>
                <c:formatCode>0</c:formatCode>
                <c:ptCount val="31"/>
                <c:pt idx="0">
                  <c:v>99.999999999999986</c:v>
                </c:pt>
                <c:pt idx="5">
                  <c:v>101.48872325241244</c:v>
                </c:pt>
                <c:pt idx="8">
                  <c:v>94.499274292230837</c:v>
                </c:pt>
                <c:pt idx="9">
                  <c:v>92.501832932809549</c:v>
                </c:pt>
                <c:pt idx="10">
                  <c:v>81.487127764929426</c:v>
                </c:pt>
                <c:pt idx="11">
                  <c:v>75.732800072519808</c:v>
                </c:pt>
                <c:pt idx="12">
                  <c:v>76.92588956207031</c:v>
                </c:pt>
                <c:pt idx="13">
                  <c:v>74.448883795122754</c:v>
                </c:pt>
                <c:pt idx="14">
                  <c:v>72.009789672243002</c:v>
                </c:pt>
                <c:pt idx="15">
                  <c:v>83.404914979195908</c:v>
                </c:pt>
                <c:pt idx="16">
                  <c:v>77.264721106032312</c:v>
                </c:pt>
                <c:pt idx="17">
                  <c:v>65.110067085741704</c:v>
                </c:pt>
                <c:pt idx="18">
                  <c:v>58.182304683994296</c:v>
                </c:pt>
                <c:pt idx="19">
                  <c:v>52.399264922950245</c:v>
                </c:pt>
                <c:pt idx="20">
                  <c:v>47.596986334316767</c:v>
                </c:pt>
                <c:pt idx="21">
                  <c:v>41.381416397745262</c:v>
                </c:pt>
                <c:pt idx="22">
                  <c:v>38.903455274800351</c:v>
                </c:pt>
                <c:pt idx="23">
                  <c:v>35.79816448958362</c:v>
                </c:pt>
                <c:pt idx="24">
                  <c:v>33.987744827389385</c:v>
                </c:pt>
                <c:pt idx="25">
                  <c:v>31.836038381039511</c:v>
                </c:pt>
                <c:pt idx="26">
                  <c:v>31.138243471844202</c:v>
                </c:pt>
                <c:pt idx="27">
                  <c:v>30.491805050074522</c:v>
                </c:pt>
                <c:pt idx="28">
                  <c:v>29.605161388497255</c:v>
                </c:pt>
                <c:pt idx="29">
                  <c:v>28.609651282295637</c:v>
                </c:pt>
                <c:pt idx="30">
                  <c:v>21.297560313154708</c:v>
                </c:pt>
              </c:numCache>
            </c:numRef>
          </c:val>
          <c:smooth val="0"/>
          <c:extLst>
            <c:ext xmlns:c16="http://schemas.microsoft.com/office/drawing/2014/chart" uri="{C3380CC4-5D6E-409C-BE32-E72D297353CC}">
              <c16:uniqueId val="{00000003-794A-4C12-AF4D-7450136AECA6}"/>
            </c:ext>
          </c:extLst>
        </c:ser>
        <c:ser>
          <c:idx val="4"/>
          <c:order val="4"/>
          <c:tx>
            <c:strRef>
              <c:f>'Data for chart'!$N$3</c:f>
              <c:strCache>
                <c:ptCount val="1"/>
                <c:pt idx="0">
                  <c:v>Pb</c:v>
                </c:pt>
              </c:strCache>
            </c:strRef>
          </c:tx>
          <c:cat>
            <c:numRef>
              <c:f>'Data for chart'!$I$4:$I$34</c:f>
              <c:numCache>
                <c:formatCode>General</c:formatCode>
                <c:ptCount val="31"/>
                <c:pt idx="0">
                  <c:v>1990</c:v>
                </c:pt>
                <c:pt idx="5">
                  <c:v>1995</c:v>
                </c:pt>
                <c:pt idx="8">
                  <c:v>1998</c:v>
                </c:pt>
                <c:pt idx="10">
                  <c:v>2000</c:v>
                </c:pt>
                <c:pt idx="12">
                  <c:v>2002</c:v>
                </c:pt>
                <c:pt idx="14">
                  <c:v>2004</c:v>
                </c:pt>
                <c:pt idx="16">
                  <c:v>2006</c:v>
                </c:pt>
                <c:pt idx="18">
                  <c:v>2008</c:v>
                </c:pt>
                <c:pt idx="20">
                  <c:v>2010</c:v>
                </c:pt>
                <c:pt idx="22">
                  <c:v>2012</c:v>
                </c:pt>
                <c:pt idx="24">
                  <c:v>2014</c:v>
                </c:pt>
                <c:pt idx="26">
                  <c:v>2016</c:v>
                </c:pt>
                <c:pt idx="28">
                  <c:v>2018</c:v>
                </c:pt>
                <c:pt idx="30" formatCode="0">
                  <c:v>2020</c:v>
                </c:pt>
              </c:numCache>
            </c:numRef>
          </c:cat>
          <c:val>
            <c:numRef>
              <c:f>'Data for chart'!$N$4:$N$34</c:f>
              <c:numCache>
                <c:formatCode>0</c:formatCode>
                <c:ptCount val="31"/>
                <c:pt idx="0">
                  <c:v>100</c:v>
                </c:pt>
                <c:pt idx="5">
                  <c:v>48.803036091944165</c:v>
                </c:pt>
                <c:pt idx="8">
                  <c:v>27.266602885080022</c:v>
                </c:pt>
                <c:pt idx="9">
                  <c:v>14.993263454975933</c:v>
                </c:pt>
                <c:pt idx="10">
                  <c:v>1.5516192122442767</c:v>
                </c:pt>
                <c:pt idx="11">
                  <c:v>1.5430631285779806</c:v>
                </c:pt>
                <c:pt idx="12">
                  <c:v>1.5897201717303444</c:v>
                </c:pt>
                <c:pt idx="13">
                  <c:v>1.6097737050806435</c:v>
                </c:pt>
                <c:pt idx="14">
                  <c:v>1.6267958078053264</c:v>
                </c:pt>
                <c:pt idx="15">
                  <c:v>1.9784182795995944</c:v>
                </c:pt>
                <c:pt idx="16">
                  <c:v>2.0202634505908685</c:v>
                </c:pt>
                <c:pt idx="17">
                  <c:v>2.033876773409292</c:v>
                </c:pt>
                <c:pt idx="18">
                  <c:v>2.0110134998489113</c:v>
                </c:pt>
                <c:pt idx="19">
                  <c:v>1.9760912937000885</c:v>
                </c:pt>
                <c:pt idx="20">
                  <c:v>1.8873240510251461</c:v>
                </c:pt>
                <c:pt idx="21">
                  <c:v>1.842243596456359</c:v>
                </c:pt>
                <c:pt idx="22">
                  <c:v>1.8207867783580833</c:v>
                </c:pt>
                <c:pt idx="23">
                  <c:v>1.8366567361546726</c:v>
                </c:pt>
                <c:pt idx="24">
                  <c:v>1.8620763613491915</c:v>
                </c:pt>
                <c:pt idx="25">
                  <c:v>1.8777742646521012</c:v>
                </c:pt>
                <c:pt idx="26">
                  <c:v>1.9167177179013923</c:v>
                </c:pt>
                <c:pt idx="27">
                  <c:v>2.0694633275488576</c:v>
                </c:pt>
                <c:pt idx="28">
                  <c:v>2.0558351185687926</c:v>
                </c:pt>
                <c:pt idx="29">
                  <c:v>2.2663606178511917</c:v>
                </c:pt>
                <c:pt idx="30">
                  <c:v>1.8566472676684569</c:v>
                </c:pt>
              </c:numCache>
            </c:numRef>
          </c:val>
          <c:smooth val="0"/>
          <c:extLst>
            <c:ext xmlns:c16="http://schemas.microsoft.com/office/drawing/2014/chart" uri="{C3380CC4-5D6E-409C-BE32-E72D297353CC}">
              <c16:uniqueId val="{00000004-794A-4C12-AF4D-7450136AECA6}"/>
            </c:ext>
          </c:extLst>
        </c:ser>
        <c:dLbls>
          <c:showLegendKey val="0"/>
          <c:showVal val="0"/>
          <c:showCatName val="0"/>
          <c:showSerName val="0"/>
          <c:showPercent val="0"/>
          <c:showBubbleSize val="0"/>
        </c:dLbls>
        <c:marker val="1"/>
        <c:smooth val="0"/>
        <c:axId val="253497344"/>
        <c:axId val="253498880"/>
      </c:lineChart>
      <c:catAx>
        <c:axId val="253497344"/>
        <c:scaling>
          <c:orientation val="minMax"/>
        </c:scaling>
        <c:delete val="0"/>
        <c:axPos val="b"/>
        <c:numFmt formatCode="General" sourceLinked="1"/>
        <c:majorTickMark val="out"/>
        <c:minorTickMark val="none"/>
        <c:tickLblPos val="nextTo"/>
        <c:crossAx val="253498880"/>
        <c:crosses val="autoZero"/>
        <c:auto val="1"/>
        <c:lblAlgn val="ctr"/>
        <c:lblOffset val="100"/>
        <c:noMultiLvlLbl val="0"/>
      </c:catAx>
      <c:valAx>
        <c:axId val="253498880"/>
        <c:scaling>
          <c:orientation val="minMax"/>
        </c:scaling>
        <c:delete val="0"/>
        <c:axPos val="l"/>
        <c:majorGridlines/>
        <c:numFmt formatCode="0" sourceLinked="1"/>
        <c:majorTickMark val="out"/>
        <c:minorTickMark val="none"/>
        <c:tickLblPos val="nextTo"/>
        <c:crossAx val="253497344"/>
        <c:crosses val="autoZero"/>
        <c:crossBetween val="between"/>
      </c:valAx>
      <c:spPr>
        <a:noFill/>
        <a:ln w="25400">
          <a:noFill/>
        </a:ln>
      </c:spPr>
    </c:plotArea>
    <c:legend>
      <c:legendPos val="r"/>
      <c:layout>
        <c:manualLayout>
          <c:xMode val="edge"/>
          <c:yMode val="edge"/>
          <c:x val="0.85522542244462474"/>
          <c:y val="0.18727670094922511"/>
          <c:w val="0.10973296080691738"/>
          <c:h val="0.20607312400082983"/>
        </c:manualLayout>
      </c:layout>
      <c:overlay val="0"/>
    </c:legend>
    <c:plotVisOnly val="1"/>
    <c:dispBlanksAs val="gap"/>
    <c:showDLblsOverMax val="0"/>
  </c:chart>
  <c:printSettings>
    <c:headerFooter/>
    <c:pageMargins b="0.75" l="0.7" r="0.7" t="0.75" header="0.3" footer="0.3"/>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Figure 13.2: Estimated greenhouse gas emissions of Scottish transport for 2020 </a:t>
            </a:r>
            <a:endParaRPr lang="en-GB">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'T13.5'!$L$3</c:f>
              <c:strCache>
                <c:ptCount val="1"/>
                <c:pt idx="0">
                  <c:v>Buses and Coaches</c:v>
                </c:pt>
              </c:strCache>
            </c:strRef>
          </c:tx>
          <c:spPr>
            <a:ln w="28575" cap="rnd">
              <a:solidFill>
                <a:schemeClr val="accent1"/>
              </a:solidFill>
              <a:round/>
            </a:ln>
            <a:effectLst/>
          </c:spPr>
          <c:marker>
            <c:symbol val="none"/>
          </c:marker>
          <c:cat>
            <c:numRef>
              <c:f>'T13.5'!$M$2:$AK$2</c:f>
              <c:numCache>
                <c:formatCode>General</c:formatCode>
                <c:ptCount val="25"/>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'T13.5'!$M$3:$AK$3</c:f>
              <c:numCache>
                <c:formatCode>0.00</c:formatCode>
                <c:ptCount val="25"/>
                <c:pt idx="0">
                  <c:v>0.59246625963328925</c:v>
                </c:pt>
                <c:pt idx="1">
                  <c:v>0.60389936911385711</c:v>
                </c:pt>
                <c:pt idx="2">
                  <c:v>0.60241710419116401</c:v>
                </c:pt>
                <c:pt idx="3">
                  <c:v>0.5864868691538091</c:v>
                </c:pt>
                <c:pt idx="4">
                  <c:v>0.55447201809174107</c:v>
                </c:pt>
                <c:pt idx="5">
                  <c:v>0.55486733752093764</c:v>
                </c:pt>
                <c:pt idx="6">
                  <c:v>0.57208137141683379</c:v>
                </c:pt>
                <c:pt idx="7">
                  <c:v>0.58336893124038114</c:v>
                </c:pt>
                <c:pt idx="8">
                  <c:v>0.53300668342886715</c:v>
                </c:pt>
                <c:pt idx="9">
                  <c:v>0.53319459313333817</c:v>
                </c:pt>
                <c:pt idx="10">
                  <c:v>0.542161284527922</c:v>
                </c:pt>
                <c:pt idx="11">
                  <c:v>0.57018882505145274</c:v>
                </c:pt>
                <c:pt idx="12">
                  <c:v>0.52197433679382377</c:v>
                </c:pt>
                <c:pt idx="13">
                  <c:v>0.52670147551380064</c:v>
                </c:pt>
                <c:pt idx="14">
                  <c:v>0.54225478929590665</c:v>
                </c:pt>
                <c:pt idx="15">
                  <c:v>0.49838713256523709</c:v>
                </c:pt>
                <c:pt idx="16">
                  <c:v>0.47928843303569257</c:v>
                </c:pt>
                <c:pt idx="17">
                  <c:v>0.48581999404261828</c:v>
                </c:pt>
                <c:pt idx="18">
                  <c:v>0.47909866834068171</c:v>
                </c:pt>
                <c:pt idx="19">
                  <c:v>0.46383298591683275</c:v>
                </c:pt>
                <c:pt idx="20">
                  <c:v>0.44550400233184212</c:v>
                </c:pt>
                <c:pt idx="21">
                  <c:v>0.46056029841807034</c:v>
                </c:pt>
                <c:pt idx="22">
                  <c:v>0.39208155019017848</c:v>
                </c:pt>
                <c:pt idx="23">
                  <c:v>0.43159508003922586</c:v>
                </c:pt>
                <c:pt idx="24">
                  <c:v>0.33274408775192732</c:v>
                </c:pt>
              </c:numCache>
            </c:numRef>
          </c:val>
          <c:smooth val="0"/>
          <c:extLst>
            <c:ext xmlns:c16="http://schemas.microsoft.com/office/drawing/2014/chart" uri="{C3380CC4-5D6E-409C-BE32-E72D297353CC}">
              <c16:uniqueId val="{00000000-D00F-4369-80AF-1392DA58D969}"/>
            </c:ext>
          </c:extLst>
        </c:ser>
        <c:ser>
          <c:idx val="1"/>
          <c:order val="1"/>
          <c:tx>
            <c:strRef>
              <c:f>'T13.5'!$L$4</c:f>
              <c:strCache>
                <c:ptCount val="1"/>
                <c:pt idx="0">
                  <c:v>Passenger Cars</c:v>
                </c:pt>
              </c:strCache>
            </c:strRef>
          </c:tx>
          <c:spPr>
            <a:ln w="28575" cap="rnd">
              <a:solidFill>
                <a:schemeClr val="accent2"/>
              </a:solidFill>
              <a:round/>
            </a:ln>
            <a:effectLst/>
          </c:spPr>
          <c:marker>
            <c:symbol val="none"/>
          </c:marker>
          <c:cat>
            <c:numRef>
              <c:f>'T13.5'!$M$2:$AK$2</c:f>
              <c:numCache>
                <c:formatCode>General</c:formatCode>
                <c:ptCount val="25"/>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'T13.5'!$M$4:$AK$4</c:f>
              <c:numCache>
                <c:formatCode>0.00</c:formatCode>
                <c:ptCount val="25"/>
                <c:pt idx="0">
                  <c:v>5.748497657829331</c:v>
                </c:pt>
                <c:pt idx="1">
                  <c:v>5.7899861317253549</c:v>
                </c:pt>
                <c:pt idx="2">
                  <c:v>5.9886273313105463</c:v>
                </c:pt>
                <c:pt idx="3">
                  <c:v>6.0658327674502264</c:v>
                </c:pt>
                <c:pt idx="4">
                  <c:v>6.0403911298868422</c:v>
                </c:pt>
                <c:pt idx="5">
                  <c:v>6.0281178640451953</c:v>
                </c:pt>
                <c:pt idx="6">
                  <c:v>6.2360173649462345</c:v>
                </c:pt>
                <c:pt idx="7">
                  <c:v>6.1608855896216603</c:v>
                </c:pt>
                <c:pt idx="8">
                  <c:v>6.2056396740645496</c:v>
                </c:pt>
                <c:pt idx="9">
                  <c:v>6.2004650196017224</c:v>
                </c:pt>
                <c:pt idx="10">
                  <c:v>6.2631915392573552</c:v>
                </c:pt>
                <c:pt idx="11">
                  <c:v>6.2860478341010761</c:v>
                </c:pt>
                <c:pt idx="12">
                  <c:v>6.1232991478224612</c:v>
                </c:pt>
                <c:pt idx="13">
                  <c:v>5.9531136669806921</c:v>
                </c:pt>
                <c:pt idx="14">
                  <c:v>5.7078313765349389</c:v>
                </c:pt>
                <c:pt idx="15">
                  <c:v>5.6000931615538008</c:v>
                </c:pt>
                <c:pt idx="16">
                  <c:v>5.5921695806244083</c:v>
                </c:pt>
                <c:pt idx="17">
                  <c:v>5.4822257320528003</c:v>
                </c:pt>
                <c:pt idx="18">
                  <c:v>5.4744152477178663</c:v>
                </c:pt>
                <c:pt idx="19">
                  <c:v>5.4796914772365763</c:v>
                </c:pt>
                <c:pt idx="20">
                  <c:v>5.5549689896778602</c:v>
                </c:pt>
                <c:pt idx="21">
                  <c:v>5.6432319360779628</c:v>
                </c:pt>
                <c:pt idx="22">
                  <c:v>5.5201480957016038</c:v>
                </c:pt>
                <c:pt idx="23">
                  <c:v>5.3691451843544744</c:v>
                </c:pt>
                <c:pt idx="24">
                  <c:v>3.9432836112362937</c:v>
                </c:pt>
              </c:numCache>
            </c:numRef>
          </c:val>
          <c:smooth val="0"/>
          <c:extLst>
            <c:ext xmlns:c16="http://schemas.microsoft.com/office/drawing/2014/chart" uri="{C3380CC4-5D6E-409C-BE32-E72D297353CC}">
              <c16:uniqueId val="{00000001-D00F-4369-80AF-1392DA58D969}"/>
            </c:ext>
          </c:extLst>
        </c:ser>
        <c:ser>
          <c:idx val="2"/>
          <c:order val="2"/>
          <c:tx>
            <c:strRef>
              <c:f>'T13.5'!$L$5</c:f>
              <c:strCache>
                <c:ptCount val="1"/>
                <c:pt idx="0">
                  <c:v>HGVs</c:v>
                </c:pt>
              </c:strCache>
            </c:strRef>
          </c:tx>
          <c:spPr>
            <a:ln w="28575" cap="rnd">
              <a:solidFill>
                <a:schemeClr val="accent3"/>
              </a:solidFill>
              <a:round/>
            </a:ln>
            <a:effectLst/>
          </c:spPr>
          <c:marker>
            <c:symbol val="none"/>
          </c:marker>
          <c:cat>
            <c:numRef>
              <c:f>'T13.5'!$M$2:$AK$2</c:f>
              <c:numCache>
                <c:formatCode>General</c:formatCode>
                <c:ptCount val="25"/>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'T13.5'!$M$5:$AK$5</c:f>
              <c:numCache>
                <c:formatCode>0.00</c:formatCode>
                <c:ptCount val="25"/>
                <c:pt idx="0">
                  <c:v>1.8561162381743972</c:v>
                </c:pt>
                <c:pt idx="1">
                  <c:v>1.8118808305040532</c:v>
                </c:pt>
                <c:pt idx="2">
                  <c:v>1.8300333420149861</c:v>
                </c:pt>
                <c:pt idx="3">
                  <c:v>1.7860225964727154</c:v>
                </c:pt>
                <c:pt idx="4">
                  <c:v>1.7415791024233962</c:v>
                </c:pt>
                <c:pt idx="5">
                  <c:v>1.7181304807975315</c:v>
                </c:pt>
                <c:pt idx="6">
                  <c:v>1.7335638871769752</c:v>
                </c:pt>
                <c:pt idx="7">
                  <c:v>1.8004647433692138</c:v>
                </c:pt>
                <c:pt idx="8">
                  <c:v>1.8536606845130674</c:v>
                </c:pt>
                <c:pt idx="9">
                  <c:v>1.9127147134721727</c:v>
                </c:pt>
                <c:pt idx="10">
                  <c:v>1.9646260909547413</c:v>
                </c:pt>
                <c:pt idx="11">
                  <c:v>2.0098052243523488</c:v>
                </c:pt>
                <c:pt idx="12">
                  <c:v>1.8939082264778393</c:v>
                </c:pt>
                <c:pt idx="13">
                  <c:v>1.7564028450384894</c:v>
                </c:pt>
                <c:pt idx="14">
                  <c:v>1.7861755224356888</c:v>
                </c:pt>
                <c:pt idx="15">
                  <c:v>1.7246787845271994</c:v>
                </c:pt>
                <c:pt idx="16">
                  <c:v>1.7416178968022118</c:v>
                </c:pt>
                <c:pt idx="17">
                  <c:v>1.7328166758635524</c:v>
                </c:pt>
                <c:pt idx="18">
                  <c:v>1.7098138303150554</c:v>
                </c:pt>
                <c:pt idx="19">
                  <c:v>1.7444745756920135</c:v>
                </c:pt>
                <c:pt idx="20">
                  <c:v>1.8058687220100942</c:v>
                </c:pt>
                <c:pt idx="21">
                  <c:v>1.8557726326308308</c:v>
                </c:pt>
                <c:pt idx="22">
                  <c:v>1.8179664295414022</c:v>
                </c:pt>
                <c:pt idx="23">
                  <c:v>1.7393314993495421</c:v>
                </c:pt>
                <c:pt idx="24">
                  <c:v>1.5217597746566707</c:v>
                </c:pt>
              </c:numCache>
            </c:numRef>
          </c:val>
          <c:smooth val="0"/>
          <c:extLst>
            <c:ext xmlns:c16="http://schemas.microsoft.com/office/drawing/2014/chart" uri="{C3380CC4-5D6E-409C-BE32-E72D297353CC}">
              <c16:uniqueId val="{00000002-D00F-4369-80AF-1392DA58D969}"/>
            </c:ext>
          </c:extLst>
        </c:ser>
        <c:ser>
          <c:idx val="3"/>
          <c:order val="3"/>
          <c:tx>
            <c:strRef>
              <c:f>'T13.5'!$L$6</c:f>
              <c:strCache>
                <c:ptCount val="1"/>
                <c:pt idx="0">
                  <c:v>LGVs</c:v>
                </c:pt>
              </c:strCache>
            </c:strRef>
          </c:tx>
          <c:spPr>
            <a:ln w="28575" cap="rnd">
              <a:solidFill>
                <a:schemeClr val="accent4"/>
              </a:solidFill>
              <a:round/>
            </a:ln>
            <a:effectLst/>
          </c:spPr>
          <c:marker>
            <c:symbol val="none"/>
          </c:marker>
          <c:cat>
            <c:numRef>
              <c:f>'T13.5'!$M$2:$AK$2</c:f>
              <c:numCache>
                <c:formatCode>General</c:formatCode>
                <c:ptCount val="25"/>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'T13.5'!$M$6:$AK$6</c:f>
              <c:numCache>
                <c:formatCode>0.00</c:formatCode>
                <c:ptCount val="25"/>
                <c:pt idx="0">
                  <c:v>0.93072484935600452</c:v>
                </c:pt>
                <c:pt idx="1">
                  <c:v>0.99974825762108677</c:v>
                </c:pt>
                <c:pt idx="2">
                  <c:v>1.1407133977152817</c:v>
                </c:pt>
                <c:pt idx="3">
                  <c:v>1.1374970490736545</c:v>
                </c:pt>
                <c:pt idx="4">
                  <c:v>1.1041634275728893</c:v>
                </c:pt>
                <c:pt idx="5">
                  <c:v>1.0908332034232213</c:v>
                </c:pt>
                <c:pt idx="6">
                  <c:v>1.1154193986980045</c:v>
                </c:pt>
                <c:pt idx="7">
                  <c:v>1.1512216778293001</c:v>
                </c:pt>
                <c:pt idx="8">
                  <c:v>1.1808956308300667</c:v>
                </c:pt>
                <c:pt idx="9">
                  <c:v>1.2238163121733001</c:v>
                </c:pt>
                <c:pt idx="10">
                  <c:v>1.2674249149110588</c:v>
                </c:pt>
                <c:pt idx="11">
                  <c:v>1.3311326746179402</c:v>
                </c:pt>
                <c:pt idx="12">
                  <c:v>1.2725959249992078</c:v>
                </c:pt>
                <c:pt idx="13">
                  <c:v>1.255104000705487</c:v>
                </c:pt>
                <c:pt idx="14">
                  <c:v>1.2830860114280338</c:v>
                </c:pt>
                <c:pt idx="15">
                  <c:v>1.2793526004683906</c:v>
                </c:pt>
                <c:pt idx="16">
                  <c:v>1.2945753344817601</c:v>
                </c:pt>
                <c:pt idx="17">
                  <c:v>1.3121910694225893</c:v>
                </c:pt>
                <c:pt idx="18">
                  <c:v>1.3704693688006762</c:v>
                </c:pt>
                <c:pt idx="19">
                  <c:v>1.440637912886896</c:v>
                </c:pt>
                <c:pt idx="20">
                  <c:v>1.5600216868684982</c:v>
                </c:pt>
                <c:pt idx="21">
                  <c:v>1.6716382938164893</c:v>
                </c:pt>
                <c:pt idx="22">
                  <c:v>1.6351732114279782</c:v>
                </c:pt>
                <c:pt idx="23">
                  <c:v>1.5705489637249086</c:v>
                </c:pt>
                <c:pt idx="24">
                  <c:v>1.3928291046809451</c:v>
                </c:pt>
              </c:numCache>
            </c:numRef>
          </c:val>
          <c:smooth val="0"/>
          <c:extLst>
            <c:ext xmlns:c16="http://schemas.microsoft.com/office/drawing/2014/chart" uri="{C3380CC4-5D6E-409C-BE32-E72D297353CC}">
              <c16:uniqueId val="{00000003-D00F-4369-80AF-1392DA58D969}"/>
            </c:ext>
          </c:extLst>
        </c:ser>
        <c:ser>
          <c:idx val="4"/>
          <c:order val="4"/>
          <c:tx>
            <c:strRef>
              <c:f>'T13.5'!$L$7</c:f>
              <c:strCache>
                <c:ptCount val="1"/>
                <c:pt idx="0">
                  <c:v>Railways</c:v>
                </c:pt>
              </c:strCache>
            </c:strRef>
          </c:tx>
          <c:spPr>
            <a:ln w="28575" cap="rnd">
              <a:solidFill>
                <a:schemeClr val="accent5"/>
              </a:solidFill>
              <a:round/>
            </a:ln>
            <a:effectLst/>
          </c:spPr>
          <c:marker>
            <c:symbol val="none"/>
          </c:marker>
          <c:cat>
            <c:numRef>
              <c:f>'T13.5'!$M$2:$AK$2</c:f>
              <c:numCache>
                <c:formatCode>General</c:formatCode>
                <c:ptCount val="25"/>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'T13.5'!$M$7:$AK$7</c:f>
              <c:numCache>
                <c:formatCode>0.00</c:formatCode>
                <c:ptCount val="25"/>
                <c:pt idx="0">
                  <c:v>0.1189511168665629</c:v>
                </c:pt>
                <c:pt idx="1">
                  <c:v>0.12121528590037725</c:v>
                </c:pt>
                <c:pt idx="2">
                  <c:v>0.13954946409238217</c:v>
                </c:pt>
                <c:pt idx="3">
                  <c:v>0.13772913548229321</c:v>
                </c:pt>
                <c:pt idx="4">
                  <c:v>0.13962537717713738</c:v>
                </c:pt>
                <c:pt idx="5">
                  <c:v>0.14397192846401985</c:v>
                </c:pt>
                <c:pt idx="6">
                  <c:v>0.14290610611731935</c:v>
                </c:pt>
                <c:pt idx="7">
                  <c:v>0.14441035854770967</c:v>
                </c:pt>
                <c:pt idx="8">
                  <c:v>0.14987550012935072</c:v>
                </c:pt>
                <c:pt idx="9">
                  <c:v>0.15370912373305279</c:v>
                </c:pt>
                <c:pt idx="10">
                  <c:v>0.15828013565791538</c:v>
                </c:pt>
                <c:pt idx="11">
                  <c:v>0.16942553049723874</c:v>
                </c:pt>
                <c:pt idx="12">
                  <c:v>0.17006350199665041</c:v>
                </c:pt>
                <c:pt idx="13">
                  <c:v>0.16996724769050858</c:v>
                </c:pt>
                <c:pt idx="14">
                  <c:v>0.17059350410268931</c:v>
                </c:pt>
                <c:pt idx="15">
                  <c:v>0.16430117901349001</c:v>
                </c:pt>
                <c:pt idx="16">
                  <c:v>0.16769768677647312</c:v>
                </c:pt>
                <c:pt idx="17">
                  <c:v>0.16790592404856691</c:v>
                </c:pt>
                <c:pt idx="18">
                  <c:v>0.17133178810599334</c:v>
                </c:pt>
                <c:pt idx="19">
                  <c:v>0.16794545806342231</c:v>
                </c:pt>
                <c:pt idx="20">
                  <c:v>0.1673126355860739</c:v>
                </c:pt>
                <c:pt idx="21">
                  <c:v>0.16545485119598208</c:v>
                </c:pt>
                <c:pt idx="22">
                  <c:v>0.15686625662715675</c:v>
                </c:pt>
                <c:pt idx="23">
                  <c:v>0.16137556070930045</c:v>
                </c:pt>
                <c:pt idx="24">
                  <c:v>0.12363732309273909</c:v>
                </c:pt>
              </c:numCache>
            </c:numRef>
          </c:val>
          <c:smooth val="0"/>
          <c:extLst>
            <c:ext xmlns:c16="http://schemas.microsoft.com/office/drawing/2014/chart" uri="{C3380CC4-5D6E-409C-BE32-E72D297353CC}">
              <c16:uniqueId val="{00000004-D00F-4369-80AF-1392DA58D969}"/>
            </c:ext>
          </c:extLst>
        </c:ser>
        <c:ser>
          <c:idx val="5"/>
          <c:order val="5"/>
          <c:tx>
            <c:strRef>
              <c:f>'T13.5'!$L$8</c:f>
              <c:strCache>
                <c:ptCount val="1"/>
                <c:pt idx="0">
                  <c:v>International Aviation and Shipping</c:v>
                </c:pt>
              </c:strCache>
            </c:strRef>
          </c:tx>
          <c:spPr>
            <a:ln w="28575" cap="rnd">
              <a:solidFill>
                <a:schemeClr val="accent6"/>
              </a:solidFill>
              <a:round/>
            </a:ln>
            <a:effectLst/>
          </c:spPr>
          <c:marker>
            <c:symbol val="none"/>
          </c:marker>
          <c:cat>
            <c:numRef>
              <c:f>'T13.5'!$M$2:$AK$2</c:f>
              <c:numCache>
                <c:formatCode>General</c:formatCode>
                <c:ptCount val="25"/>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'T13.5'!$M$8:$AK$8</c:f>
              <c:numCache>
                <c:formatCode>0.00</c:formatCode>
                <c:ptCount val="25"/>
                <c:pt idx="0">
                  <c:v>1.3152789612383025</c:v>
                </c:pt>
                <c:pt idx="1">
                  <c:v>1.4639451975216753</c:v>
                </c:pt>
                <c:pt idx="2">
                  <c:v>1.7651701988257438</c:v>
                </c:pt>
                <c:pt idx="3">
                  <c:v>1.5969689893521626</c:v>
                </c:pt>
                <c:pt idx="4">
                  <c:v>1.4439789423236484</c:v>
                </c:pt>
                <c:pt idx="5">
                  <c:v>1.5650152413364535</c:v>
                </c:pt>
                <c:pt idx="6">
                  <c:v>1.4035431997572447</c:v>
                </c:pt>
                <c:pt idx="7">
                  <c:v>1.3413504573872235</c:v>
                </c:pt>
                <c:pt idx="8">
                  <c:v>1.5168722215446169</c:v>
                </c:pt>
                <c:pt idx="9">
                  <c:v>1.6247214113691106</c:v>
                </c:pt>
                <c:pt idx="10">
                  <c:v>1.703643530553413</c:v>
                </c:pt>
                <c:pt idx="11">
                  <c:v>1.7542304448643813</c:v>
                </c:pt>
                <c:pt idx="12">
                  <c:v>1.7895963600248006</c:v>
                </c:pt>
                <c:pt idx="13">
                  <c:v>1.6428628781135453</c:v>
                </c:pt>
                <c:pt idx="14">
                  <c:v>1.4443714661468532</c:v>
                </c:pt>
                <c:pt idx="15">
                  <c:v>1.5665583694841372</c:v>
                </c:pt>
                <c:pt idx="16">
                  <c:v>1.4740391273186066</c:v>
                </c:pt>
                <c:pt idx="17">
                  <c:v>1.5440814676649237</c:v>
                </c:pt>
                <c:pt idx="18">
                  <c:v>1.6601310283326447</c:v>
                </c:pt>
                <c:pt idx="19">
                  <c:v>1.726661616803584</c:v>
                </c:pt>
                <c:pt idx="20">
                  <c:v>1.8172514861284657</c:v>
                </c:pt>
                <c:pt idx="21">
                  <c:v>1.9301456763869056</c:v>
                </c:pt>
                <c:pt idx="22">
                  <c:v>1.9032801858527155</c:v>
                </c:pt>
                <c:pt idx="23">
                  <c:v>1.9080307498884814</c:v>
                </c:pt>
                <c:pt idx="24">
                  <c:v>0.80645739130054628</c:v>
                </c:pt>
              </c:numCache>
            </c:numRef>
          </c:val>
          <c:smooth val="0"/>
          <c:extLst>
            <c:ext xmlns:c16="http://schemas.microsoft.com/office/drawing/2014/chart" uri="{C3380CC4-5D6E-409C-BE32-E72D297353CC}">
              <c16:uniqueId val="{00000005-D00F-4369-80AF-1392DA58D969}"/>
            </c:ext>
          </c:extLst>
        </c:ser>
        <c:ser>
          <c:idx val="6"/>
          <c:order val="6"/>
          <c:tx>
            <c:strRef>
              <c:f>'T13.5'!$L$9</c:f>
              <c:strCache>
                <c:ptCount val="1"/>
                <c:pt idx="0">
                  <c:v>Domestic Aviation and Shipping</c:v>
                </c:pt>
              </c:strCache>
            </c:strRef>
          </c:tx>
          <c:spPr>
            <a:ln w="28575" cap="rnd">
              <a:solidFill>
                <a:schemeClr val="accent1">
                  <a:lumMod val="60000"/>
                </a:schemeClr>
              </a:solidFill>
              <a:round/>
            </a:ln>
            <a:effectLst/>
          </c:spPr>
          <c:marker>
            <c:symbol val="none"/>
          </c:marker>
          <c:cat>
            <c:numRef>
              <c:f>'T13.5'!$M$2:$AK$2</c:f>
              <c:numCache>
                <c:formatCode>General</c:formatCode>
                <c:ptCount val="25"/>
                <c:pt idx="0">
                  <c:v>1990</c:v>
                </c:pt>
                <c:pt idx="1">
                  <c:v>1995</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pt idx="16">
                  <c:v>2012</c:v>
                </c:pt>
                <c:pt idx="17">
                  <c:v>2013</c:v>
                </c:pt>
                <c:pt idx="18">
                  <c:v>2014</c:v>
                </c:pt>
                <c:pt idx="19">
                  <c:v>2015</c:v>
                </c:pt>
                <c:pt idx="20">
                  <c:v>2016</c:v>
                </c:pt>
                <c:pt idx="21">
                  <c:v>2017</c:v>
                </c:pt>
                <c:pt idx="22">
                  <c:v>2018</c:v>
                </c:pt>
                <c:pt idx="23">
                  <c:v>2019</c:v>
                </c:pt>
                <c:pt idx="24">
                  <c:v>2020</c:v>
                </c:pt>
              </c:numCache>
            </c:numRef>
          </c:cat>
          <c:val>
            <c:numRef>
              <c:f>'T13.5'!$M$9:$AK$9</c:f>
              <c:numCache>
                <c:formatCode>0.00</c:formatCode>
                <c:ptCount val="25"/>
                <c:pt idx="0">
                  <c:v>3.7614147472788773</c:v>
                </c:pt>
                <c:pt idx="1">
                  <c:v>4.5958827531854922</c:v>
                </c:pt>
                <c:pt idx="2">
                  <c:v>4.7002196923954473</c:v>
                </c:pt>
                <c:pt idx="3">
                  <c:v>4.7957220080265595</c:v>
                </c:pt>
                <c:pt idx="4">
                  <c:v>4.399862374137216</c:v>
                </c:pt>
                <c:pt idx="5">
                  <c:v>4.1257386743328839</c:v>
                </c:pt>
                <c:pt idx="6">
                  <c:v>4.3502383559526248</c:v>
                </c:pt>
                <c:pt idx="7">
                  <c:v>4.110559644443172</c:v>
                </c:pt>
                <c:pt idx="8">
                  <c:v>3.9425473539903302</c:v>
                </c:pt>
                <c:pt idx="9">
                  <c:v>3.9376961257075562</c:v>
                </c:pt>
                <c:pt idx="10">
                  <c:v>3.5870425232574377</c:v>
                </c:pt>
                <c:pt idx="11">
                  <c:v>3.6599658635034169</c:v>
                </c:pt>
                <c:pt idx="12">
                  <c:v>3.4259833678295797</c:v>
                </c:pt>
                <c:pt idx="13">
                  <c:v>3.2231827627761653</c:v>
                </c:pt>
                <c:pt idx="14">
                  <c:v>3.01477788513975</c:v>
                </c:pt>
                <c:pt idx="15">
                  <c:v>2.6316656691310265</c:v>
                </c:pt>
                <c:pt idx="16">
                  <c:v>2.4028787998687422</c:v>
                </c:pt>
                <c:pt idx="17">
                  <c:v>2.2739290936400982</c:v>
                </c:pt>
                <c:pt idx="18">
                  <c:v>2.3327636178680127</c:v>
                </c:pt>
                <c:pt idx="19">
                  <c:v>2.4648767370603122</c:v>
                </c:pt>
                <c:pt idx="20">
                  <c:v>2.5004124878607419</c:v>
                </c:pt>
                <c:pt idx="21">
                  <c:v>2.437585760577214</c:v>
                </c:pt>
                <c:pt idx="22">
                  <c:v>2.4953604632222213</c:v>
                </c:pt>
                <c:pt idx="23">
                  <c:v>2.4429162322129434</c:v>
                </c:pt>
                <c:pt idx="24">
                  <c:v>1.91428014683299</c:v>
                </c:pt>
              </c:numCache>
            </c:numRef>
          </c:val>
          <c:smooth val="0"/>
          <c:extLst>
            <c:ext xmlns:c16="http://schemas.microsoft.com/office/drawing/2014/chart" uri="{C3380CC4-5D6E-409C-BE32-E72D297353CC}">
              <c16:uniqueId val="{00000006-D00F-4369-80AF-1392DA58D969}"/>
            </c:ext>
          </c:extLst>
        </c:ser>
        <c:dLbls>
          <c:showLegendKey val="0"/>
          <c:showVal val="0"/>
          <c:showCatName val="0"/>
          <c:showSerName val="0"/>
          <c:showPercent val="0"/>
          <c:showBubbleSize val="0"/>
        </c:dLbls>
        <c:smooth val="0"/>
        <c:axId val="507054432"/>
        <c:axId val="507055744"/>
      </c:lineChart>
      <c:catAx>
        <c:axId val="50705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5744"/>
        <c:crosses val="autoZero"/>
        <c:auto val="1"/>
        <c:lblAlgn val="ctr"/>
        <c:lblOffset val="100"/>
        <c:noMultiLvlLbl val="0"/>
      </c:catAx>
      <c:valAx>
        <c:axId val="507055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sz="1400" b="1"/>
                  <a:t>MtCO</a:t>
                </a:r>
                <a:r>
                  <a:rPr lang="en-GB" sz="1400" b="1" baseline="-25000"/>
                  <a:t>2</a:t>
                </a:r>
                <a:r>
                  <a:rPr lang="en-GB" sz="1400" b="1" baseline="0"/>
                  <a:t>e</a:t>
                </a:r>
                <a:endParaRPr lang="en-GB" sz="1400"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054432"/>
        <c:crossesAt val="1"/>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New car average CO2 emissions, Scotland 2011-2021</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'T13.6a'!$A$21</c:f>
              <c:strCache>
                <c:ptCount val="1"/>
                <c:pt idx="0">
                  <c:v>Avg CO2</c:v>
                </c:pt>
              </c:strCache>
            </c:strRef>
          </c:tx>
          <c:cat>
            <c:numRef>
              <c:f>'T13.6a'!$L$2:$V$2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'T13.6a'!$L$21:$V$21</c:f>
              <c:numCache>
                <c:formatCode>0.0</c:formatCode>
                <c:ptCount val="11"/>
                <c:pt idx="0">
                  <c:v>138.24391746043099</c:v>
                </c:pt>
                <c:pt idx="1">
                  <c:v>133.15860016939601</c:v>
                </c:pt>
                <c:pt idx="2">
                  <c:v>128.36789749107399</c:v>
                </c:pt>
                <c:pt idx="3">
                  <c:v>124.388066967787</c:v>
                </c:pt>
                <c:pt idx="4">
                  <c:v>121.378048670165</c:v>
                </c:pt>
                <c:pt idx="5">
                  <c:v>119.997460082163</c:v>
                </c:pt>
                <c:pt idx="6">
                  <c:v>120.16180889201399</c:v>
                </c:pt>
                <c:pt idx="7">
                  <c:v>123.644164845524</c:v>
                </c:pt>
                <c:pt idx="8">
                  <c:v>126.541788893599</c:v>
                </c:pt>
                <c:pt idx="9">
                  <c:v>128.885960490249</c:v>
                </c:pt>
                <c:pt idx="10">
                  <c:v>124.68204896268</c:v>
                </c:pt>
              </c:numCache>
            </c:numRef>
          </c:val>
          <c:smooth val="0"/>
          <c:extLst>
            <c:ext xmlns:c16="http://schemas.microsoft.com/office/drawing/2014/chart" uri="{C3380CC4-5D6E-409C-BE32-E72D297353CC}">
              <c16:uniqueId val="{00000000-D361-4BA2-80B2-0AFFA409885A}"/>
            </c:ext>
          </c:extLst>
        </c:ser>
        <c:dLbls>
          <c:showLegendKey val="0"/>
          <c:showVal val="0"/>
          <c:showCatName val="0"/>
          <c:showSerName val="0"/>
          <c:showPercent val="0"/>
          <c:showBubbleSize val="0"/>
        </c:dLbls>
        <c:marker val="1"/>
        <c:smooth val="0"/>
        <c:axId val="377379840"/>
        <c:axId val="382087936"/>
      </c:lineChart>
      <c:catAx>
        <c:axId val="377379840"/>
        <c:scaling>
          <c:orientation val="minMax"/>
        </c:scaling>
        <c:delete val="0"/>
        <c:axPos val="b"/>
        <c:numFmt formatCode="General" sourceLinked="1"/>
        <c:majorTickMark val="out"/>
        <c:minorTickMark val="none"/>
        <c:tickLblPos val="nextTo"/>
        <c:crossAx val="382087936"/>
        <c:crosses val="autoZero"/>
        <c:auto val="1"/>
        <c:lblAlgn val="ctr"/>
        <c:lblOffset val="100"/>
        <c:noMultiLvlLbl val="0"/>
      </c:catAx>
      <c:valAx>
        <c:axId val="382087936"/>
        <c:scaling>
          <c:orientation val="minMax"/>
        </c:scaling>
        <c:delete val="0"/>
        <c:axPos val="l"/>
        <c:majorGridlines/>
        <c:numFmt formatCode="0" sourceLinked="0"/>
        <c:majorTickMark val="out"/>
        <c:minorTickMark val="none"/>
        <c:tickLblPos val="nextTo"/>
        <c:crossAx val="377379840"/>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First time car registrations, Scotland, by Emissions band, 2011-2021</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'T13.6a'!$Q$213</c:f>
              <c:strCache>
                <c:ptCount val="1"/>
                <c:pt idx="0">
                  <c:v>Up to 120 g/km</c:v>
                </c:pt>
              </c:strCache>
            </c:strRef>
          </c:tx>
          <c:spPr>
            <a:solidFill>
              <a:schemeClr val="tx2">
                <a:lumMod val="75000"/>
              </a:schemeClr>
            </a:solidFill>
            <a:ln>
              <a:solidFill>
                <a:schemeClr val="tx1"/>
              </a:solidFill>
            </a:ln>
          </c:spPr>
          <c:invertIfNegative val="0"/>
          <c:cat>
            <c:numRef>
              <c:f>'T13.6a'!$AB$212:$AL$212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'T13.6a'!$AB$213:$AL$213</c:f>
              <c:numCache>
                <c:formatCode>[&gt;=0.5]#,##0.0;[=0]0.0,;"-"</c:formatCode>
                <c:ptCount val="11"/>
                <c:pt idx="0">
                  <c:v>28.624138670990199</c:v>
                </c:pt>
                <c:pt idx="1">
                  <c:v>33.913162580468423</c:v>
                </c:pt>
                <c:pt idx="2">
                  <c:v>44.913164665523155</c:v>
                </c:pt>
                <c:pt idx="3">
                  <c:v>53.594198206947411</c:v>
                </c:pt>
                <c:pt idx="4">
                  <c:v>57.370596960420556</c:v>
                </c:pt>
                <c:pt idx="5">
                  <c:v>61.797135640608886</c:v>
                </c:pt>
                <c:pt idx="6">
                  <c:v>60.406618829157352</c:v>
                </c:pt>
                <c:pt idx="7">
                  <c:v>53.397152151885237</c:v>
                </c:pt>
                <c:pt idx="8">
                  <c:v>44.640104418664833</c:v>
                </c:pt>
                <c:pt idx="9">
                  <c:v>32.34016236231691</c:v>
                </c:pt>
                <c:pt idx="10">
                  <c:v>34.245180118032025</c:v>
                </c:pt>
              </c:numCache>
            </c:numRef>
          </c:val>
          <c:extLst>
            <c:ext xmlns:c16="http://schemas.microsoft.com/office/drawing/2014/chart" uri="{C3380CC4-5D6E-409C-BE32-E72D297353CC}">
              <c16:uniqueId val="{00000000-BD04-4179-B0A7-264D5C0EFA31}"/>
            </c:ext>
          </c:extLst>
        </c:ser>
        <c:ser>
          <c:idx val="1"/>
          <c:order val="1"/>
          <c:tx>
            <c:strRef>
              <c:f>'T13.6a'!$Q$214</c:f>
              <c:strCache>
                <c:ptCount val="1"/>
                <c:pt idx="0">
                  <c:v>121 - 150 g/km</c:v>
                </c:pt>
              </c:strCache>
            </c:strRef>
          </c:tx>
          <c:spPr>
            <a:solidFill>
              <a:schemeClr val="tx2">
                <a:lumMod val="60000"/>
                <a:lumOff val="40000"/>
              </a:schemeClr>
            </a:solidFill>
            <a:ln>
              <a:solidFill>
                <a:schemeClr val="tx1"/>
              </a:solidFill>
            </a:ln>
          </c:spPr>
          <c:invertIfNegative val="0"/>
          <c:cat>
            <c:numRef>
              <c:f>'T13.6a'!$AB$212:$AL$212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'T13.6a'!$AB$214:$AL$214</c:f>
              <c:numCache>
                <c:formatCode>[&gt;=0.5]#,##0.0;[=0]0.0,;"-"</c:formatCode>
                <c:ptCount val="11"/>
                <c:pt idx="0">
                  <c:v>47.846379437781643</c:v>
                </c:pt>
                <c:pt idx="1">
                  <c:v>48.67004519928777</c:v>
                </c:pt>
                <c:pt idx="2">
                  <c:v>40.442753001715268</c:v>
                </c:pt>
                <c:pt idx="3">
                  <c:v>33.328837213484761</c:v>
                </c:pt>
                <c:pt idx="4">
                  <c:v>31.394861298335943</c:v>
                </c:pt>
                <c:pt idx="5">
                  <c:v>29.157755876619134</c:v>
                </c:pt>
                <c:pt idx="6">
                  <c:v>30.540034505744423</c:v>
                </c:pt>
                <c:pt idx="7">
                  <c:v>33.368886992693724</c:v>
                </c:pt>
                <c:pt idx="8">
                  <c:v>38.362044715492893</c:v>
                </c:pt>
                <c:pt idx="9">
                  <c:v>42.581357298867218</c:v>
                </c:pt>
                <c:pt idx="10">
                  <c:v>41.523581123543558</c:v>
                </c:pt>
              </c:numCache>
            </c:numRef>
          </c:val>
          <c:extLst>
            <c:ext xmlns:c16="http://schemas.microsoft.com/office/drawing/2014/chart" uri="{C3380CC4-5D6E-409C-BE32-E72D297353CC}">
              <c16:uniqueId val="{00000001-BD04-4179-B0A7-264D5C0EFA31}"/>
            </c:ext>
          </c:extLst>
        </c:ser>
        <c:ser>
          <c:idx val="2"/>
          <c:order val="2"/>
          <c:tx>
            <c:strRef>
              <c:f>'T13.6a'!$Q$215</c:f>
              <c:strCache>
                <c:ptCount val="1"/>
                <c:pt idx="0">
                  <c:v>151 - 185 g/km</c:v>
                </c:pt>
              </c:strCache>
            </c:strRef>
          </c:tx>
          <c:spPr>
            <a:solidFill>
              <a:schemeClr val="tx2">
                <a:lumMod val="40000"/>
                <a:lumOff val="60000"/>
              </a:schemeClr>
            </a:solidFill>
            <a:ln>
              <a:solidFill>
                <a:schemeClr val="tx1"/>
              </a:solidFill>
            </a:ln>
          </c:spPr>
          <c:invertIfNegative val="0"/>
          <c:cat>
            <c:numRef>
              <c:f>'T13.6a'!$AB$212:$AL$212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'T13.6a'!$AB$216:$AL$216</c:f>
              <c:numCache>
                <c:formatCode>[&gt;=0.5]#,##0.0;[=0]0.0,;"-"</c:formatCode>
                <c:ptCount val="11"/>
                <c:pt idx="0">
                  <c:v>5.5625759996185113</c:v>
                </c:pt>
                <c:pt idx="1">
                  <c:v>4.2114778797425014</c:v>
                </c:pt>
                <c:pt idx="2">
                  <c:v>3.0290035864649925</c:v>
                </c:pt>
                <c:pt idx="3">
                  <c:v>2.7534237952646863</c:v>
                </c:pt>
                <c:pt idx="4">
                  <c:v>1.7857867425284146</c:v>
                </c:pt>
                <c:pt idx="5">
                  <c:v>1.5722010364280599</c:v>
                </c:pt>
                <c:pt idx="6">
                  <c:v>1.5831470807355998</c:v>
                </c:pt>
                <c:pt idx="7">
                  <c:v>2.2286811370060264</c:v>
                </c:pt>
                <c:pt idx="8">
                  <c:v>3.0132886253417799</c:v>
                </c:pt>
                <c:pt idx="9">
                  <c:v>6.9696803638669467</c:v>
                </c:pt>
                <c:pt idx="10">
                  <c:v>5.8972673490468583</c:v>
                </c:pt>
              </c:numCache>
            </c:numRef>
          </c:val>
          <c:extLst>
            <c:ext xmlns:c16="http://schemas.microsoft.com/office/drawing/2014/chart" uri="{C3380CC4-5D6E-409C-BE32-E72D297353CC}">
              <c16:uniqueId val="{00000002-BD04-4179-B0A7-264D5C0EFA31}"/>
            </c:ext>
          </c:extLst>
        </c:ser>
        <c:ser>
          <c:idx val="3"/>
          <c:order val="3"/>
          <c:tx>
            <c:strRef>
              <c:f>'T13.6a'!$Q$216</c:f>
              <c:strCache>
                <c:ptCount val="1"/>
                <c:pt idx="0">
                  <c:v>Over 186 g/km</c:v>
                </c:pt>
              </c:strCache>
            </c:strRef>
          </c:tx>
          <c:spPr>
            <a:solidFill>
              <a:schemeClr val="tx2">
                <a:lumMod val="20000"/>
                <a:lumOff val="80000"/>
              </a:schemeClr>
            </a:solidFill>
            <a:ln>
              <a:solidFill>
                <a:schemeClr val="tx1"/>
              </a:solidFill>
            </a:ln>
          </c:spPr>
          <c:invertIfNegative val="0"/>
          <c:cat>
            <c:numRef>
              <c:f>'T13.6a'!$AB$212:$AL$212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'T13.6a'!$AB$216:$AL$216</c:f>
              <c:numCache>
                <c:formatCode>[&gt;=0.5]#,##0.0;[=0]0.0,;"-"</c:formatCode>
                <c:ptCount val="11"/>
                <c:pt idx="0">
                  <c:v>5.5625759996185113</c:v>
                </c:pt>
                <c:pt idx="1">
                  <c:v>4.2114778797425014</c:v>
                </c:pt>
                <c:pt idx="2">
                  <c:v>3.0290035864649925</c:v>
                </c:pt>
                <c:pt idx="3">
                  <c:v>2.7534237952646863</c:v>
                </c:pt>
                <c:pt idx="4">
                  <c:v>1.7857867425284146</c:v>
                </c:pt>
                <c:pt idx="5">
                  <c:v>1.5722010364280599</c:v>
                </c:pt>
                <c:pt idx="6">
                  <c:v>1.5831470807355998</c:v>
                </c:pt>
                <c:pt idx="7">
                  <c:v>2.2286811370060264</c:v>
                </c:pt>
                <c:pt idx="8">
                  <c:v>3.0132886253417799</c:v>
                </c:pt>
                <c:pt idx="9">
                  <c:v>6.9696803638669467</c:v>
                </c:pt>
                <c:pt idx="10">
                  <c:v>5.8972673490468583</c:v>
                </c:pt>
              </c:numCache>
            </c:numRef>
          </c:val>
          <c:extLst>
            <c:ext xmlns:c16="http://schemas.microsoft.com/office/drawing/2014/chart" uri="{C3380CC4-5D6E-409C-BE32-E72D297353CC}">
              <c16:uniqueId val="{00000003-BD04-4179-B0A7-264D5C0EFA31}"/>
            </c:ext>
          </c:extLst>
        </c:ser>
        <c:ser>
          <c:idx val="4"/>
          <c:order val="4"/>
          <c:tx>
            <c:strRef>
              <c:f>'T13.6a'!$Q$217</c:f>
              <c:strCache>
                <c:ptCount val="1"/>
                <c:pt idx="0">
                  <c:v>Not known</c:v>
                </c:pt>
              </c:strCache>
            </c:strRef>
          </c:tx>
          <c:spPr>
            <a:solidFill>
              <a:schemeClr val="bg1"/>
            </a:solidFill>
            <a:ln>
              <a:solidFill>
                <a:schemeClr val="tx1"/>
              </a:solidFill>
            </a:ln>
          </c:spPr>
          <c:invertIfNegative val="0"/>
          <c:cat>
            <c:numRef>
              <c:f>'T13.6a'!$AB$212:$AL$212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'T13.6a'!$AB$217:$AL$217</c:f>
              <c:numCache>
                <c:formatCode>[&gt;=0.5]#,##0.0;[=0]0.0,;"-"</c:formatCode>
                <c:ptCount val="11"/>
                <c:pt idx="0">
                  <c:v>0.31174745475787419</c:v>
                </c:pt>
                <c:pt idx="1">
                  <c:v>0.38515271880564306</c:v>
                </c:pt>
                <c:pt idx="2">
                  <c:v>0.36351941369094026</c:v>
                </c:pt>
                <c:pt idx="3">
                  <c:v>0.25897650327767135</c:v>
                </c:pt>
                <c:pt idx="4">
                  <c:v>0.32776242408941109</c:v>
                </c:pt>
                <c:pt idx="5">
                  <c:v>0.37909314795888505</c:v>
                </c:pt>
                <c:pt idx="6">
                  <c:v>0.32986315335450739</c:v>
                </c:pt>
                <c:pt idx="7">
                  <c:v>0.43411018079035785</c:v>
                </c:pt>
                <c:pt idx="8">
                  <c:v>0.46189506374264394</c:v>
                </c:pt>
                <c:pt idx="9">
                  <c:v>0.61296863134986179</c:v>
                </c:pt>
                <c:pt idx="10">
                  <c:v>0.97733987301082803</c:v>
                </c:pt>
              </c:numCache>
            </c:numRef>
          </c:val>
          <c:extLst>
            <c:ext xmlns:c16="http://schemas.microsoft.com/office/drawing/2014/chart" uri="{C3380CC4-5D6E-409C-BE32-E72D297353CC}">
              <c16:uniqueId val="{00000004-BD04-4179-B0A7-264D5C0EFA31}"/>
            </c:ext>
          </c:extLst>
        </c:ser>
        <c:dLbls>
          <c:showLegendKey val="0"/>
          <c:showVal val="0"/>
          <c:showCatName val="0"/>
          <c:showSerName val="0"/>
          <c:showPercent val="0"/>
          <c:showBubbleSize val="0"/>
        </c:dLbls>
        <c:gapWidth val="70"/>
        <c:overlap val="100"/>
        <c:axId val="243191808"/>
        <c:axId val="243193344"/>
      </c:barChart>
      <c:catAx>
        <c:axId val="243191808"/>
        <c:scaling>
          <c:orientation val="minMax"/>
        </c:scaling>
        <c:delete val="0"/>
        <c:axPos val="l"/>
        <c:numFmt formatCode="General" sourceLinked="1"/>
        <c:majorTickMark val="out"/>
        <c:minorTickMark val="none"/>
        <c:tickLblPos val="nextTo"/>
        <c:crossAx val="243193344"/>
        <c:crosses val="autoZero"/>
        <c:auto val="1"/>
        <c:lblAlgn val="ctr"/>
        <c:lblOffset val="100"/>
        <c:noMultiLvlLbl val="0"/>
      </c:catAx>
      <c:valAx>
        <c:axId val="243193344"/>
        <c:scaling>
          <c:orientation val="minMax"/>
        </c:scaling>
        <c:delete val="0"/>
        <c:axPos val="b"/>
        <c:majorGridlines/>
        <c:numFmt formatCode="0%" sourceLinked="1"/>
        <c:majorTickMark val="out"/>
        <c:minorTickMark val="none"/>
        <c:tickLblPos val="nextTo"/>
        <c:crossAx val="24319180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13.4 Licensed cars average CO2 emissions, Scotland 2011-2021</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'T13.6b'!$A$21</c:f>
              <c:strCache>
                <c:ptCount val="1"/>
                <c:pt idx="0">
                  <c:v>Avg CO2</c:v>
                </c:pt>
              </c:strCache>
            </c:strRef>
          </c:tx>
          <c:cat>
            <c:numRef>
              <c:f>'T13.6b'!$L$2:$V$2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'T13.6b'!$L$21:$V$21</c:f>
              <c:numCache>
                <c:formatCode>0.0</c:formatCode>
                <c:ptCount val="11"/>
                <c:pt idx="0">
                  <c:v>160.249393946015</c:v>
                </c:pt>
                <c:pt idx="1">
                  <c:v>157.37737751734599</c:v>
                </c:pt>
                <c:pt idx="2">
                  <c:v>153.86065446390401</c:v>
                </c:pt>
                <c:pt idx="3">
                  <c:v>150.05381887458799</c:v>
                </c:pt>
                <c:pt idx="4">
                  <c:v>146.16717095409101</c:v>
                </c:pt>
                <c:pt idx="5">
                  <c:v>142.432036283907</c:v>
                </c:pt>
                <c:pt idx="6">
                  <c:v>139.14646422748601</c:v>
                </c:pt>
                <c:pt idx="7">
                  <c:v>136.50256577021599</c:v>
                </c:pt>
                <c:pt idx="8">
                  <c:v>134.489771690124</c:v>
                </c:pt>
                <c:pt idx="9">
                  <c:v>133.33453026081099</c:v>
                </c:pt>
                <c:pt idx="10">
                  <c:v>132.08613954953501</c:v>
                </c:pt>
              </c:numCache>
            </c:numRef>
          </c:val>
          <c:smooth val="0"/>
          <c:extLst>
            <c:ext xmlns:c16="http://schemas.microsoft.com/office/drawing/2014/chart" uri="{C3380CC4-5D6E-409C-BE32-E72D297353CC}">
              <c16:uniqueId val="{00000000-2F94-4E3B-AECB-5CF26C4034AE}"/>
            </c:ext>
          </c:extLst>
        </c:ser>
        <c:dLbls>
          <c:showLegendKey val="0"/>
          <c:showVal val="0"/>
          <c:showCatName val="0"/>
          <c:showSerName val="0"/>
          <c:showPercent val="0"/>
          <c:showBubbleSize val="0"/>
        </c:dLbls>
        <c:marker val="1"/>
        <c:smooth val="0"/>
        <c:axId val="251241984"/>
        <c:axId val="251243520"/>
      </c:lineChart>
      <c:catAx>
        <c:axId val="251241984"/>
        <c:scaling>
          <c:orientation val="minMax"/>
        </c:scaling>
        <c:delete val="0"/>
        <c:axPos val="b"/>
        <c:numFmt formatCode="General" sourceLinked="1"/>
        <c:majorTickMark val="out"/>
        <c:minorTickMark val="none"/>
        <c:tickLblPos val="nextTo"/>
        <c:crossAx val="251243520"/>
        <c:crosses val="autoZero"/>
        <c:auto val="1"/>
        <c:lblAlgn val="ctr"/>
        <c:lblOffset val="100"/>
        <c:noMultiLvlLbl val="0"/>
      </c:catAx>
      <c:valAx>
        <c:axId val="251243520"/>
        <c:scaling>
          <c:orientation val="minMax"/>
        </c:scaling>
        <c:delete val="0"/>
        <c:axPos val="l"/>
        <c:majorGridlines/>
        <c:numFmt formatCode="0" sourceLinked="0"/>
        <c:majorTickMark val="out"/>
        <c:minorTickMark val="none"/>
        <c:tickLblPos val="nextTo"/>
        <c:crossAx val="251241984"/>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Licensed car registrations, Scotland, by Emissions band, 2011-2021</a:t>
            </a:r>
          </a:p>
        </c:rich>
      </c:tx>
      <c:layout>
        <c:manualLayout>
          <c:xMode val="edge"/>
          <c:yMode val="edge"/>
          <c:x val="5.3269709217760884E-2"/>
          <c:y val="2.0997086844386999E-2"/>
        </c:manualLayout>
      </c:layout>
      <c:overlay val="0"/>
    </c:title>
    <c:autoTitleDeleted val="0"/>
    <c:plotArea>
      <c:layout/>
      <c:barChart>
        <c:barDir val="bar"/>
        <c:grouping val="percentStacked"/>
        <c:varyColors val="0"/>
        <c:ser>
          <c:idx val="0"/>
          <c:order val="0"/>
          <c:tx>
            <c:strRef>
              <c:f>'T13.6b'!$P$216</c:f>
              <c:strCache>
                <c:ptCount val="1"/>
                <c:pt idx="0">
                  <c:v>Up to 120 g/km</c:v>
                </c:pt>
              </c:strCache>
            </c:strRef>
          </c:tx>
          <c:spPr>
            <a:solidFill>
              <a:schemeClr val="tx2">
                <a:lumMod val="75000"/>
              </a:schemeClr>
            </a:solidFill>
            <a:ln>
              <a:solidFill>
                <a:schemeClr val="tx1"/>
              </a:solidFill>
            </a:ln>
          </c:spPr>
          <c:invertIfNegative val="0"/>
          <c:cat>
            <c:numRef>
              <c:f>'T13.6b'!$AA$215:$AK$215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'T13.6b'!$AA$216:$AK$216</c:f>
              <c:numCache>
                <c:formatCode>[&gt;=0.5]#,##0.0;[=0]0.0,;"-"</c:formatCode>
                <c:ptCount val="11"/>
                <c:pt idx="0">
                  <c:v>8.1200008479127206</c:v>
                </c:pt>
                <c:pt idx="1">
                  <c:v>10.821747559219824</c:v>
                </c:pt>
                <c:pt idx="2">
                  <c:v>14.738166989986501</c:v>
                </c:pt>
                <c:pt idx="3">
                  <c:v>19.567179045641403</c:v>
                </c:pt>
                <c:pt idx="4">
                  <c:v>24.619047320706954</c:v>
                </c:pt>
                <c:pt idx="5">
                  <c:v>29.740133558231975</c:v>
                </c:pt>
                <c:pt idx="6">
                  <c:v>34.294166045992938</c:v>
                </c:pt>
                <c:pt idx="7">
                  <c:v>37.709255177074446</c:v>
                </c:pt>
                <c:pt idx="8">
                  <c:v>39.912108527825765</c:v>
                </c:pt>
                <c:pt idx="9">
                  <c:v>40.552912910720053</c:v>
                </c:pt>
                <c:pt idx="10">
                  <c:v>41.086438030096417</c:v>
                </c:pt>
              </c:numCache>
            </c:numRef>
          </c:val>
          <c:extLst>
            <c:ext xmlns:c16="http://schemas.microsoft.com/office/drawing/2014/chart" uri="{C3380CC4-5D6E-409C-BE32-E72D297353CC}">
              <c16:uniqueId val="{00000000-188F-4E06-81DD-0F1382C8C830}"/>
            </c:ext>
          </c:extLst>
        </c:ser>
        <c:ser>
          <c:idx val="1"/>
          <c:order val="1"/>
          <c:tx>
            <c:strRef>
              <c:f>'T13.6b'!$P$217</c:f>
              <c:strCache>
                <c:ptCount val="1"/>
                <c:pt idx="0">
                  <c:v>121 - 150 g/km</c:v>
                </c:pt>
              </c:strCache>
            </c:strRef>
          </c:tx>
          <c:spPr>
            <a:solidFill>
              <a:schemeClr val="tx2">
                <a:lumMod val="60000"/>
                <a:lumOff val="40000"/>
              </a:schemeClr>
            </a:solidFill>
            <a:ln>
              <a:solidFill>
                <a:schemeClr val="tx1"/>
              </a:solidFill>
            </a:ln>
          </c:spPr>
          <c:invertIfNegative val="0"/>
          <c:cat>
            <c:numRef>
              <c:f>'T13.6b'!$AA$215:$AK$215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'T13.6b'!$AA$217:$AK$217</c:f>
              <c:numCache>
                <c:formatCode>[&gt;=0.5]#,##0.0;[=0]0.0,;"-"</c:formatCode>
                <c:ptCount val="11"/>
                <c:pt idx="0">
                  <c:v>31.894546154715805</c:v>
                </c:pt>
                <c:pt idx="1">
                  <c:v>34.319535431244617</c:v>
                </c:pt>
                <c:pt idx="2">
                  <c:v>35.976808934579587</c:v>
                </c:pt>
                <c:pt idx="3">
                  <c:v>36.424405108595643</c:v>
                </c:pt>
                <c:pt idx="4">
                  <c:v>36.272901747769076</c:v>
                </c:pt>
                <c:pt idx="5">
                  <c:v>35.725141959051349</c:v>
                </c:pt>
                <c:pt idx="6">
                  <c:v>35.140339947806552</c:v>
                </c:pt>
                <c:pt idx="7">
                  <c:v>34.890223495148753</c:v>
                </c:pt>
                <c:pt idx="8">
                  <c:v>35.087386417067776</c:v>
                </c:pt>
                <c:pt idx="9">
                  <c:v>35.559584122753471</c:v>
                </c:pt>
                <c:pt idx="10">
                  <c:v>35.922537521235625</c:v>
                </c:pt>
              </c:numCache>
            </c:numRef>
          </c:val>
          <c:extLst>
            <c:ext xmlns:c16="http://schemas.microsoft.com/office/drawing/2014/chart" uri="{C3380CC4-5D6E-409C-BE32-E72D297353CC}">
              <c16:uniqueId val="{00000001-188F-4E06-81DD-0F1382C8C830}"/>
            </c:ext>
          </c:extLst>
        </c:ser>
        <c:ser>
          <c:idx val="2"/>
          <c:order val="2"/>
          <c:tx>
            <c:strRef>
              <c:f>'T13.6b'!$P$218</c:f>
              <c:strCache>
                <c:ptCount val="1"/>
                <c:pt idx="0">
                  <c:v>151 - 185 g/km</c:v>
                </c:pt>
              </c:strCache>
            </c:strRef>
          </c:tx>
          <c:spPr>
            <a:solidFill>
              <a:schemeClr val="tx2">
                <a:lumMod val="40000"/>
                <a:lumOff val="60000"/>
              </a:schemeClr>
            </a:solidFill>
            <a:ln>
              <a:solidFill>
                <a:schemeClr val="tx1"/>
              </a:solidFill>
            </a:ln>
          </c:spPr>
          <c:invertIfNegative val="0"/>
          <c:cat>
            <c:numRef>
              <c:f>'T13.6b'!$AA$215:$AK$215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'T13.6b'!$AA$218:$AK$218</c:f>
              <c:numCache>
                <c:formatCode>[&gt;=0.5]#,##0.0;[=0]0.0,;"-"</c:formatCode>
                <c:ptCount val="11"/>
                <c:pt idx="0">
                  <c:v>31.775220104010629</c:v>
                </c:pt>
                <c:pt idx="1">
                  <c:v>30.569945692367611</c:v>
                </c:pt>
                <c:pt idx="2">
                  <c:v>28.577693130599798</c:v>
                </c:pt>
                <c:pt idx="3">
                  <c:v>26.299518009234639</c:v>
                </c:pt>
                <c:pt idx="4">
                  <c:v>23.962835107416062</c:v>
                </c:pt>
                <c:pt idx="5">
                  <c:v>21.584721687923537</c:v>
                </c:pt>
                <c:pt idx="6">
                  <c:v>19.397996570794572</c:v>
                </c:pt>
                <c:pt idx="7">
                  <c:v>17.636084249143188</c:v>
                </c:pt>
                <c:pt idx="8">
                  <c:v>16.35748711515296</c:v>
                </c:pt>
                <c:pt idx="9">
                  <c:v>15.786802191618161</c:v>
                </c:pt>
                <c:pt idx="10">
                  <c:v>15.252202588065796</c:v>
                </c:pt>
              </c:numCache>
            </c:numRef>
          </c:val>
          <c:extLst>
            <c:ext xmlns:c16="http://schemas.microsoft.com/office/drawing/2014/chart" uri="{C3380CC4-5D6E-409C-BE32-E72D297353CC}">
              <c16:uniqueId val="{00000002-188F-4E06-81DD-0F1382C8C830}"/>
            </c:ext>
          </c:extLst>
        </c:ser>
        <c:ser>
          <c:idx val="3"/>
          <c:order val="3"/>
          <c:tx>
            <c:strRef>
              <c:f>'T13.6b'!$P$219</c:f>
              <c:strCache>
                <c:ptCount val="1"/>
                <c:pt idx="0">
                  <c:v>Over 186 g/km</c:v>
                </c:pt>
              </c:strCache>
            </c:strRef>
          </c:tx>
          <c:spPr>
            <a:solidFill>
              <a:schemeClr val="tx2">
                <a:lumMod val="20000"/>
                <a:lumOff val="80000"/>
              </a:schemeClr>
            </a:solidFill>
            <a:ln>
              <a:solidFill>
                <a:schemeClr val="tx1"/>
              </a:solidFill>
            </a:ln>
          </c:spPr>
          <c:invertIfNegative val="0"/>
          <c:cat>
            <c:numRef>
              <c:f>'T13.6b'!$AA$215:$AK$215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'T13.6b'!$AA$219:$AK$219</c:f>
              <c:numCache>
                <c:formatCode>[&gt;=0.5]#,##0.0;[=0]0.0,;"-"</c:formatCode>
                <c:ptCount val="11"/>
                <c:pt idx="0">
                  <c:v>15.123892414007518</c:v>
                </c:pt>
                <c:pt idx="1">
                  <c:v>14.421892846358849</c:v>
                </c:pt>
                <c:pt idx="2">
                  <c:v>13.380180573300178</c:v>
                </c:pt>
                <c:pt idx="3">
                  <c:v>12.217706196662363</c:v>
                </c:pt>
                <c:pt idx="4">
                  <c:v>10.932693452287719</c:v>
                </c:pt>
                <c:pt idx="5">
                  <c:v>9.6944797903576347</c:v>
                </c:pt>
                <c:pt idx="6">
                  <c:v>8.5862121900049466</c:v>
                </c:pt>
                <c:pt idx="7">
                  <c:v>7.610420119390497</c:v>
                </c:pt>
                <c:pt idx="8">
                  <c:v>6.7741159852119877</c:v>
                </c:pt>
                <c:pt idx="9">
                  <c:v>6.3879732453045541</c:v>
                </c:pt>
                <c:pt idx="10">
                  <c:v>6.0684051221242052</c:v>
                </c:pt>
              </c:numCache>
            </c:numRef>
          </c:val>
          <c:extLst>
            <c:ext xmlns:c16="http://schemas.microsoft.com/office/drawing/2014/chart" uri="{C3380CC4-5D6E-409C-BE32-E72D297353CC}">
              <c16:uniqueId val="{00000003-188F-4E06-81DD-0F1382C8C830}"/>
            </c:ext>
          </c:extLst>
        </c:ser>
        <c:ser>
          <c:idx val="4"/>
          <c:order val="4"/>
          <c:tx>
            <c:strRef>
              <c:f>'T13.6b'!$P$220</c:f>
              <c:strCache>
                <c:ptCount val="1"/>
                <c:pt idx="0">
                  <c:v>Not known</c:v>
                </c:pt>
              </c:strCache>
            </c:strRef>
          </c:tx>
          <c:spPr>
            <a:solidFill>
              <a:schemeClr val="bg1"/>
            </a:solidFill>
            <a:ln>
              <a:solidFill>
                <a:schemeClr val="tx1"/>
              </a:solidFill>
            </a:ln>
          </c:spPr>
          <c:invertIfNegative val="0"/>
          <c:cat>
            <c:numRef>
              <c:f>'T13.6b'!$AA$215:$AK$215</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'T13.6b'!$AA$220:$AK$220</c:f>
              <c:numCache>
                <c:formatCode>[&gt;=0.5]#,##0.0;[=0]0.0,;"-"</c:formatCode>
                <c:ptCount val="11"/>
                <c:pt idx="0">
                  <c:v>13.086340479353325</c:v>
                </c:pt>
                <c:pt idx="1">
                  <c:v>9.8668784708091</c:v>
                </c:pt>
                <c:pt idx="2">
                  <c:v>7.3271503715339428</c:v>
                </c:pt>
                <c:pt idx="3">
                  <c:v>5.4911916398659528</c:v>
                </c:pt>
                <c:pt idx="4">
                  <c:v>4.2125223718201728</c:v>
                </c:pt>
                <c:pt idx="5">
                  <c:v>3.2555230044355006</c:v>
                </c:pt>
                <c:pt idx="6">
                  <c:v>2.5812852454009905</c:v>
                </c:pt>
                <c:pt idx="7">
                  <c:v>2.1540169592431093</c:v>
                </c:pt>
                <c:pt idx="8">
                  <c:v>1.8689019547415169</c:v>
                </c:pt>
                <c:pt idx="9">
                  <c:v>1.7127275296037512</c:v>
                </c:pt>
                <c:pt idx="10">
                  <c:v>1.6704167384779605</c:v>
                </c:pt>
              </c:numCache>
            </c:numRef>
          </c:val>
          <c:extLst>
            <c:ext xmlns:c16="http://schemas.microsoft.com/office/drawing/2014/chart" uri="{C3380CC4-5D6E-409C-BE32-E72D297353CC}">
              <c16:uniqueId val="{00000004-188F-4E06-81DD-0F1382C8C830}"/>
            </c:ext>
          </c:extLst>
        </c:ser>
        <c:dLbls>
          <c:showLegendKey val="0"/>
          <c:showVal val="0"/>
          <c:showCatName val="0"/>
          <c:showSerName val="0"/>
          <c:showPercent val="0"/>
          <c:showBubbleSize val="0"/>
        </c:dLbls>
        <c:gapWidth val="70"/>
        <c:overlap val="100"/>
        <c:axId val="251262848"/>
        <c:axId val="251264384"/>
      </c:barChart>
      <c:catAx>
        <c:axId val="251262848"/>
        <c:scaling>
          <c:orientation val="minMax"/>
        </c:scaling>
        <c:delete val="0"/>
        <c:axPos val="l"/>
        <c:numFmt formatCode="General" sourceLinked="1"/>
        <c:majorTickMark val="out"/>
        <c:minorTickMark val="none"/>
        <c:tickLblPos val="nextTo"/>
        <c:crossAx val="251264384"/>
        <c:crosses val="autoZero"/>
        <c:auto val="1"/>
        <c:lblAlgn val="ctr"/>
        <c:lblOffset val="100"/>
        <c:noMultiLvlLbl val="0"/>
      </c:catAx>
      <c:valAx>
        <c:axId val="251264384"/>
        <c:scaling>
          <c:orientation val="minMax"/>
        </c:scaling>
        <c:delete val="0"/>
        <c:axPos val="b"/>
        <c:majorGridlines/>
        <c:numFmt formatCode="0%" sourceLinked="1"/>
        <c:majorTickMark val="out"/>
        <c:minorTickMark val="none"/>
        <c:tickLblPos val="nextTo"/>
        <c:crossAx val="25126284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400">
                <a:latin typeface="Arial" pitchFamily="34" charset="0"/>
                <a:cs typeface="Arial" pitchFamily="34" charset="0"/>
              </a:defRPr>
            </a:pPr>
            <a:r>
              <a:rPr lang="en-GB" sz="1400">
                <a:latin typeface="Arial" pitchFamily="34" charset="0"/>
                <a:cs typeface="Arial" pitchFamily="34" charset="0"/>
              </a:rPr>
              <a:t>Figure 13.5 Ultra Low Emission Vehicles licensed in Scotland - growth from 2018</a:t>
            </a:r>
            <a:r>
              <a:rPr lang="en-GB" sz="1400" baseline="0">
                <a:latin typeface="Arial" pitchFamily="34" charset="0"/>
                <a:cs typeface="Arial" pitchFamily="34" charset="0"/>
              </a:rPr>
              <a:t> Q1 to 2022 Q3</a:t>
            </a:r>
            <a:endParaRPr lang="en-GB" sz="1400">
              <a:latin typeface="Arial" pitchFamily="34" charset="0"/>
              <a:cs typeface="Arial" pitchFamily="34" charset="0"/>
            </a:endParaRPr>
          </a:p>
        </c:rich>
      </c:tx>
      <c:layout>
        <c:manualLayout>
          <c:xMode val="edge"/>
          <c:yMode val="edge"/>
          <c:x val="1.5216683123612764E-2"/>
          <c:y val="2.1350775089040642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'T13.7-13.8'!$A$120:$A$136</c:f>
              <c:strCache>
                <c:ptCount val="17"/>
                <c:pt idx="0">
                  <c:v>2018 Q1</c:v>
                </c:pt>
                <c:pt idx="1">
                  <c:v>2018 Q2</c:v>
                </c:pt>
                <c:pt idx="2">
                  <c:v>2018 Q3</c:v>
                </c:pt>
                <c:pt idx="3">
                  <c:v>2018 Q4</c:v>
                </c:pt>
                <c:pt idx="4">
                  <c:v>2019 Q1</c:v>
                </c:pt>
                <c:pt idx="5">
                  <c:v>2019 Q2</c:v>
                </c:pt>
                <c:pt idx="6">
                  <c:v>2019 Q3</c:v>
                </c:pt>
                <c:pt idx="7">
                  <c:v>2019 Q4</c:v>
                </c:pt>
                <c:pt idx="8">
                  <c:v>2020 Q1</c:v>
                </c:pt>
                <c:pt idx="9">
                  <c:v>2020 Q2</c:v>
                </c:pt>
                <c:pt idx="10">
                  <c:v>2020 Q3</c:v>
                </c:pt>
                <c:pt idx="11">
                  <c:v>2020 Q4</c:v>
                </c:pt>
                <c:pt idx="12">
                  <c:v>2021 Q1</c:v>
                </c:pt>
                <c:pt idx="13">
                  <c:v>2021 Q2</c:v>
                </c:pt>
                <c:pt idx="14">
                  <c:v>2021 Q3</c:v>
                </c:pt>
                <c:pt idx="15">
                  <c:v>2021 Q4</c:v>
                </c:pt>
                <c:pt idx="16">
                  <c:v>2022 Q1</c:v>
                </c:pt>
              </c:strCache>
            </c:strRef>
          </c:cat>
          <c:val>
            <c:numRef>
              <c:f>'T13.7-13.8'!$R$120:$R$136</c:f>
              <c:numCache>
                <c:formatCode>_-* #,##0_-;\-* #,##0_-;_-* "-"??_-;_-@_-</c:formatCode>
                <c:ptCount val="17"/>
                <c:pt idx="0">
                  <c:v>8302</c:v>
                </c:pt>
                <c:pt idx="1">
                  <c:v>9217</c:v>
                </c:pt>
                <c:pt idx="2">
                  <c:v>10255</c:v>
                </c:pt>
                <c:pt idx="3">
                  <c:v>11245</c:v>
                </c:pt>
                <c:pt idx="4">
                  <c:v>12345</c:v>
                </c:pt>
                <c:pt idx="5">
                  <c:v>13266</c:v>
                </c:pt>
                <c:pt idx="6">
                  <c:v>14687</c:v>
                </c:pt>
                <c:pt idx="7">
                  <c:v>16110</c:v>
                </c:pt>
                <c:pt idx="8">
                  <c:v>17873</c:v>
                </c:pt>
                <c:pt idx="9">
                  <c:v>18277</c:v>
                </c:pt>
                <c:pt idx="10">
                  <c:v>22095</c:v>
                </c:pt>
                <c:pt idx="11">
                  <c:v>26189</c:v>
                </c:pt>
                <c:pt idx="12">
                  <c:v>30135</c:v>
                </c:pt>
                <c:pt idx="13">
                  <c:v>34170</c:v>
                </c:pt>
                <c:pt idx="14">
                  <c:v>38634</c:v>
                </c:pt>
                <c:pt idx="15">
                  <c:v>43496</c:v>
                </c:pt>
                <c:pt idx="16">
                  <c:v>49219</c:v>
                </c:pt>
              </c:numCache>
            </c:numRef>
          </c:val>
          <c:smooth val="0"/>
          <c:extLst>
            <c:ext xmlns:c16="http://schemas.microsoft.com/office/drawing/2014/chart" uri="{C3380CC4-5D6E-409C-BE32-E72D297353CC}">
              <c16:uniqueId val="{00000000-8C62-4A28-B746-3BEB2E3B460D}"/>
            </c:ext>
          </c:extLst>
        </c:ser>
        <c:dLbls>
          <c:showLegendKey val="0"/>
          <c:showVal val="0"/>
          <c:showCatName val="0"/>
          <c:showSerName val="0"/>
          <c:showPercent val="0"/>
          <c:showBubbleSize val="0"/>
        </c:dLbls>
        <c:smooth val="0"/>
        <c:axId val="831327024"/>
        <c:axId val="1"/>
      </c:lineChart>
      <c:catAx>
        <c:axId val="831327024"/>
        <c:scaling>
          <c:orientation val="minMax"/>
        </c:scaling>
        <c:delete val="0"/>
        <c:axPos val="b"/>
        <c:numFmt formatCode="General" sourceLinked="0"/>
        <c:majorTickMark val="out"/>
        <c:minorTickMark val="none"/>
        <c:tickLblPos val="nextTo"/>
        <c:txPr>
          <a:bodyPr anchor="t" anchorCtr="0"/>
          <a:lstStyle/>
          <a:p>
            <a:pPr>
              <a:defRPr sz="1200" baseline="0">
                <a:latin typeface="Arial" pitchFamily="34" charset="0"/>
                <a:cs typeface="Arial" pitchFamily="34" charset="0"/>
              </a:defRPr>
            </a:pPr>
            <a:endParaRPr lang="en-US"/>
          </a:p>
        </c:txPr>
        <c:crossAx val="1"/>
        <c:crosses val="autoZero"/>
        <c:auto val="1"/>
        <c:lblAlgn val="ctr"/>
        <c:lblOffset val="100"/>
        <c:noMultiLvlLbl val="0"/>
      </c:catAx>
      <c:valAx>
        <c:axId val="1"/>
        <c:scaling>
          <c:orientation val="minMax"/>
        </c:scaling>
        <c:delete val="0"/>
        <c:axPos val="l"/>
        <c:majorGridlines/>
        <c:numFmt formatCode="_-* #,##0_-;\-* #,##0_-;_-* &quot;-&quot;??_-;_-@_-" sourceLinked="1"/>
        <c:majorTickMark val="out"/>
        <c:minorTickMark val="none"/>
        <c:tickLblPos val="nextTo"/>
        <c:txPr>
          <a:bodyPr/>
          <a:lstStyle/>
          <a:p>
            <a:pPr>
              <a:defRPr>
                <a:latin typeface="Arial" pitchFamily="34" charset="0"/>
                <a:cs typeface="Arial" pitchFamily="34" charset="0"/>
              </a:defRPr>
            </a:pPr>
            <a:endParaRPr lang="en-US"/>
          </a:p>
        </c:txPr>
        <c:crossAx val="83132702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38100" y="4476750"/>
    <xdr:ext cx="7248524" cy="5572124"/>
    <xdr:graphicFrame macro="">
      <xdr:nvGraphicFramePr>
        <xdr:cNvPr id="2" name="Chart 1">
          <a:extLst>
            <a:ext uri="{FF2B5EF4-FFF2-40B4-BE49-F238E27FC236}">
              <a16:creationId xmlns:a16="http://schemas.microsoft.com/office/drawing/2014/main" id="{A68BB631-85B9-4A4C-9DAE-EDC1889087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0.36807</cdr:x>
      <cdr:y>0.03866</cdr:y>
    </cdr:from>
    <cdr:to>
      <cdr:x>0.46649</cdr:x>
      <cdr:y>0.18959</cdr:y>
    </cdr:to>
    <cdr:sp macro="" textlink="">
      <cdr:nvSpPr>
        <cdr:cNvPr id="2" name="TextBox 1"/>
        <cdr:cNvSpPr txBox="1"/>
      </cdr:nvSpPr>
      <cdr:spPr>
        <a:xfrm xmlns:a="http://schemas.openxmlformats.org/drawingml/2006/main">
          <a:off x="3419631" y="23422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0.5046</cdr:x>
      <cdr:y>0.61197</cdr:y>
    </cdr:from>
    <cdr:to>
      <cdr:x>0.70828</cdr:x>
      <cdr:y>0.69231</cdr:y>
    </cdr:to>
    <cdr:sp macro="" textlink="">
      <cdr:nvSpPr>
        <cdr:cNvPr id="3" name="TextBox 2"/>
        <cdr:cNvSpPr txBox="1"/>
      </cdr:nvSpPr>
      <cdr:spPr>
        <a:xfrm xmlns:a="http://schemas.openxmlformats.org/drawingml/2006/main">
          <a:off x="3657601" y="3409950"/>
          <a:ext cx="1476374"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Non-methane  volatile organic</a:t>
          </a:r>
          <a:r>
            <a:rPr lang="en-GB" sz="1100" baseline="0"/>
            <a:t> compounds</a:t>
          </a:r>
          <a:endParaRPr lang="en-GB" sz="1100"/>
        </a:p>
      </cdr:txBody>
    </cdr:sp>
  </cdr:relSizeAnchor>
  <cdr:relSizeAnchor xmlns:cdr="http://schemas.openxmlformats.org/drawingml/2006/chartDrawing">
    <cdr:from>
      <cdr:x>0.48556</cdr:x>
      <cdr:y>0.49685</cdr:y>
    </cdr:from>
    <cdr:to>
      <cdr:x>0.62286</cdr:x>
      <cdr:y>0.58975</cdr:y>
    </cdr:to>
    <cdr:sp macro="" textlink="">
      <cdr:nvSpPr>
        <cdr:cNvPr id="4" name="TextBox 3"/>
        <cdr:cNvSpPr txBox="1"/>
      </cdr:nvSpPr>
      <cdr:spPr>
        <a:xfrm xmlns:a="http://schemas.openxmlformats.org/drawingml/2006/main">
          <a:off x="3519580" y="2768501"/>
          <a:ext cx="995222" cy="5176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Nitrogen</a:t>
          </a:r>
          <a:r>
            <a:rPr lang="en-GB" sz="1100" baseline="0"/>
            <a:t> oxides</a:t>
          </a:r>
        </a:p>
        <a:p xmlns:a="http://schemas.openxmlformats.org/drawingml/2006/main">
          <a:endParaRPr lang="en-GB" sz="1100"/>
        </a:p>
      </cdr:txBody>
    </cdr:sp>
  </cdr:relSizeAnchor>
  <cdr:relSizeAnchor xmlns:cdr="http://schemas.openxmlformats.org/drawingml/2006/chartDrawing">
    <cdr:from>
      <cdr:x>0.86136</cdr:x>
      <cdr:y>0.71857</cdr:y>
    </cdr:from>
    <cdr:to>
      <cdr:x>0.93615</cdr:x>
      <cdr:y>0.76754</cdr:y>
    </cdr:to>
    <cdr:sp macro="" textlink="">
      <cdr:nvSpPr>
        <cdr:cNvPr id="5" name="TextBox 4"/>
        <cdr:cNvSpPr txBox="1"/>
      </cdr:nvSpPr>
      <cdr:spPr>
        <a:xfrm xmlns:a="http://schemas.openxmlformats.org/drawingml/2006/main">
          <a:off x="6243598" y="4003974"/>
          <a:ext cx="542117" cy="272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effectLst/>
              <a:latin typeface="+mn-lt"/>
              <a:ea typeface="+mn-ea"/>
              <a:cs typeface="+mn-cs"/>
            </a:rPr>
            <a:t>PM</a:t>
          </a:r>
          <a:r>
            <a:rPr lang="en-GB" sz="1100" baseline="-25000">
              <a:effectLst/>
              <a:latin typeface="+mn-lt"/>
              <a:ea typeface="+mn-ea"/>
              <a:cs typeface="+mn-cs"/>
            </a:rPr>
            <a:t>2.5</a:t>
          </a:r>
          <a:endParaRPr lang="en-GB">
            <a:effectLst/>
          </a:endParaRPr>
        </a:p>
      </cdr:txBody>
    </cdr:sp>
  </cdr:relSizeAnchor>
  <cdr:relSizeAnchor xmlns:cdr="http://schemas.openxmlformats.org/drawingml/2006/chartDrawing">
    <cdr:from>
      <cdr:x>0.16843</cdr:x>
      <cdr:y>0.01116</cdr:y>
    </cdr:from>
    <cdr:to>
      <cdr:x>0.93281</cdr:x>
      <cdr:y>0.10777</cdr:y>
    </cdr:to>
    <cdr:sp macro="" textlink="">
      <cdr:nvSpPr>
        <cdr:cNvPr id="7" name="TextBox 6"/>
        <cdr:cNvSpPr txBox="1"/>
      </cdr:nvSpPr>
      <cdr:spPr>
        <a:xfrm xmlns:a="http://schemas.openxmlformats.org/drawingml/2006/main">
          <a:off x="1217678" y="60159"/>
          <a:ext cx="5526021" cy="520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t>Index of air</a:t>
          </a:r>
          <a:r>
            <a:rPr lang="en-GB" sz="1400" b="1" baseline="0"/>
            <a:t> pollutant emissions from transport </a:t>
          </a:r>
          <a:r>
            <a:rPr lang="en-GB" sz="1400" b="1" baseline="0">
              <a:effectLst/>
              <a:latin typeface="+mn-lt"/>
              <a:ea typeface="+mn-ea"/>
              <a:cs typeface="+mn-cs"/>
            </a:rPr>
            <a:t>in Scotland, </a:t>
          </a:r>
        </a:p>
        <a:p xmlns:a="http://schemas.openxmlformats.org/drawingml/2006/main">
          <a:pPr algn="ctr"/>
          <a:r>
            <a:rPr lang="en-GB" sz="1400" b="1" baseline="0">
              <a:effectLst/>
              <a:latin typeface="+mn-lt"/>
              <a:ea typeface="+mn-ea"/>
              <a:cs typeface="+mn-cs"/>
            </a:rPr>
            <a:t>1990-2020  (1990=100) </a:t>
          </a:r>
          <a:endParaRPr lang="en-GB" sz="1400" b="1"/>
        </a:p>
      </cdr:txBody>
    </cdr:sp>
  </cdr:relSizeAnchor>
  <cdr:relSizeAnchor xmlns:cdr="http://schemas.openxmlformats.org/drawingml/2006/chartDrawing">
    <cdr:from>
      <cdr:x>0.34573</cdr:x>
      <cdr:y>0.67197</cdr:y>
    </cdr:from>
    <cdr:to>
      <cdr:x>0.41393</cdr:x>
      <cdr:y>0.72303</cdr:y>
    </cdr:to>
    <cdr:sp macro="" textlink="">
      <cdr:nvSpPr>
        <cdr:cNvPr id="6" name="TextBox 5"/>
        <cdr:cNvSpPr txBox="1"/>
      </cdr:nvSpPr>
      <cdr:spPr>
        <a:xfrm xmlns:a="http://schemas.openxmlformats.org/drawingml/2006/main">
          <a:off x="2506044" y="3744297"/>
          <a:ext cx="494350" cy="2845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Lead</a:t>
          </a:r>
        </a:p>
      </cdr:txBody>
    </cdr:sp>
  </cdr:relSizeAnchor>
  <cdr:relSizeAnchor xmlns:cdr="http://schemas.openxmlformats.org/drawingml/2006/chartDrawing">
    <cdr:from>
      <cdr:x>0.02082</cdr:x>
      <cdr:y>0.04039</cdr:y>
    </cdr:from>
    <cdr:to>
      <cdr:x>0.11289</cdr:x>
      <cdr:y>0.08813</cdr:y>
    </cdr:to>
    <cdr:sp macro="" textlink="">
      <cdr:nvSpPr>
        <cdr:cNvPr id="9" name="TextBox 8"/>
        <cdr:cNvSpPr txBox="1"/>
      </cdr:nvSpPr>
      <cdr:spPr>
        <a:xfrm xmlns:a="http://schemas.openxmlformats.org/drawingml/2006/main">
          <a:off x="193476" y="245567"/>
          <a:ext cx="855762" cy="2902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b="1"/>
            <a:t>Figure 13.1</a:t>
          </a:r>
        </a:p>
      </cdr:txBody>
    </cdr:sp>
  </cdr:relSizeAnchor>
  <cdr:relSizeAnchor xmlns:cdr="http://schemas.openxmlformats.org/drawingml/2006/chartDrawing">
    <cdr:from>
      <cdr:x>0.66754</cdr:x>
      <cdr:y>0.45812</cdr:y>
    </cdr:from>
    <cdr:to>
      <cdr:x>0.73718</cdr:x>
      <cdr:y>0.51111</cdr:y>
    </cdr:to>
    <cdr:cxnSp macro="">
      <cdr:nvCxnSpPr>
        <cdr:cNvPr id="10" name="Straight Arrow Connector 9">
          <a:extLst xmlns:a="http://schemas.openxmlformats.org/drawingml/2006/main">
            <a:ext uri="{FF2B5EF4-FFF2-40B4-BE49-F238E27FC236}">
              <a16:creationId xmlns:a16="http://schemas.microsoft.com/office/drawing/2014/main" id="{A008360E-7B80-8B25-769C-C761B25EEF2D}"/>
            </a:ext>
          </a:extLst>
        </cdr:cNvPr>
        <cdr:cNvCxnSpPr/>
      </cdr:nvCxnSpPr>
      <cdr:spPr>
        <a:xfrm xmlns:a="http://schemas.openxmlformats.org/drawingml/2006/main" flipH="1">
          <a:off x="4838711" y="2552719"/>
          <a:ext cx="504787" cy="29526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0.72667</cdr:x>
      <cdr:y>0.42051</cdr:y>
    </cdr:from>
    <cdr:to>
      <cdr:x>0.78891</cdr:x>
      <cdr:y>0.47959</cdr:y>
    </cdr:to>
    <cdr:pic>
      <cdr:nvPicPr>
        <cdr:cNvPr id="12" name="chart">
          <a:extLst xmlns:a="http://schemas.openxmlformats.org/drawingml/2006/main">
            <a:ext uri="{FF2B5EF4-FFF2-40B4-BE49-F238E27FC236}">
              <a16:creationId xmlns:a16="http://schemas.microsoft.com/office/drawing/2014/main" id="{AFAD3C57-48FD-4DAA-2ADF-EE916046912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5267316" y="2343151"/>
          <a:ext cx="451148" cy="329202"/>
        </a:xfrm>
        <a:prstGeom xmlns:a="http://schemas.openxmlformats.org/drawingml/2006/main" prst="rect">
          <a:avLst/>
        </a:prstGeom>
      </cdr:spPr>
    </cdr:pic>
  </cdr:relSizeAnchor>
  <cdr:relSizeAnchor xmlns:cdr="http://schemas.openxmlformats.org/drawingml/2006/chartDrawing">
    <cdr:from>
      <cdr:x>0.89875</cdr:x>
      <cdr:y>0.68718</cdr:y>
    </cdr:from>
    <cdr:to>
      <cdr:x>0.91196</cdr:x>
      <cdr:y>0.71857</cdr:y>
    </cdr:to>
    <cdr:cxnSp macro="">
      <cdr:nvCxnSpPr>
        <cdr:cNvPr id="14" name="Straight Arrow Connector 13">
          <a:extLst xmlns:a="http://schemas.openxmlformats.org/drawingml/2006/main">
            <a:ext uri="{FF2B5EF4-FFF2-40B4-BE49-F238E27FC236}">
              <a16:creationId xmlns:a16="http://schemas.microsoft.com/office/drawing/2014/main" id="{DF035F8C-24A9-03DD-9611-B495E667901C}"/>
            </a:ext>
          </a:extLst>
        </cdr:cNvPr>
        <cdr:cNvCxnSpPr>
          <a:stCxn xmlns:a="http://schemas.openxmlformats.org/drawingml/2006/main" id="5" idx="0"/>
        </cdr:cNvCxnSpPr>
      </cdr:nvCxnSpPr>
      <cdr:spPr>
        <a:xfrm xmlns:a="http://schemas.openxmlformats.org/drawingml/2006/main" flipV="1">
          <a:off x="6514620" y="3829065"/>
          <a:ext cx="95753" cy="17490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125186</xdr:rowOff>
    </xdr:from>
    <xdr:to>
      <xdr:col>9</xdr:col>
      <xdr:colOff>133349</xdr:colOff>
      <xdr:row>24</xdr:row>
      <xdr:rowOff>156028</xdr:rowOff>
    </xdr:to>
    <xdr:graphicFrame macro="">
      <xdr:nvGraphicFramePr>
        <xdr:cNvPr id="2" name="Chart 1">
          <a:extLst>
            <a:ext uri="{FF2B5EF4-FFF2-40B4-BE49-F238E27FC236}">
              <a16:creationId xmlns:a16="http://schemas.microsoft.com/office/drawing/2014/main" id="{DF769599-3A6B-4AAD-B644-575E7F3640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29626</xdr:colOff>
      <xdr:row>39</xdr:row>
      <xdr:rowOff>163793</xdr:rowOff>
    </xdr:from>
    <xdr:to>
      <xdr:col>18</xdr:col>
      <xdr:colOff>314324</xdr:colOff>
      <xdr:row>182</xdr:row>
      <xdr:rowOff>85725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428625</xdr:colOff>
      <xdr:row>183</xdr:row>
      <xdr:rowOff>64077</xdr:rowOff>
    </xdr:from>
    <xdr:to>
      <xdr:col>18</xdr:col>
      <xdr:colOff>457200</xdr:colOff>
      <xdr:row>206</xdr:row>
      <xdr:rowOff>84859</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298567</xdr:colOff>
      <xdr:row>40</xdr:row>
      <xdr:rowOff>24281</xdr:rowOff>
    </xdr:from>
    <xdr:to>
      <xdr:col>19</xdr:col>
      <xdr:colOff>56029</xdr:colOff>
      <xdr:row>183</xdr:row>
      <xdr:rowOff>33619</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112059</xdr:colOff>
      <xdr:row>184</xdr:row>
      <xdr:rowOff>17572</xdr:rowOff>
    </xdr:from>
    <xdr:to>
      <xdr:col>19</xdr:col>
      <xdr:colOff>257737</xdr:colOff>
      <xdr:row>207</xdr:row>
      <xdr:rowOff>38354</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1</xdr:row>
      <xdr:rowOff>0</xdr:rowOff>
    </xdr:from>
    <xdr:to>
      <xdr:col>15</xdr:col>
      <xdr:colOff>1</xdr:colOff>
      <xdr:row>30</xdr:row>
      <xdr:rowOff>142609</xdr:rowOff>
    </xdr:to>
    <xdr:graphicFrame macro="">
      <xdr:nvGraphicFramePr>
        <xdr:cNvPr id="2" name="Chart 1">
          <a:extLst>
            <a:ext uri="{FF2B5EF4-FFF2-40B4-BE49-F238E27FC236}">
              <a16:creationId xmlns:a16="http://schemas.microsoft.com/office/drawing/2014/main" id="{00000000-0008-0000-06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422627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3.1a"/>
      <sheetName val="Table 13.1b"/>
      <sheetName val="Site Data and Capture Rate"/>
      <sheetName val="Data for chart"/>
      <sheetName val="Table 13.1c and Chart 13.1"/>
      <sheetName val="Figures for Commentary"/>
      <sheetName val="NO2 - Annual Mean"/>
      <sheetName val="PM10 - Annual Mean"/>
      <sheetName val="PM2.5 - Annual Mean"/>
      <sheetName val="O3 - annual mean"/>
      <sheetName val="O3 - Exceedances"/>
    </sheetNames>
    <sheetDataSet>
      <sheetData sheetId="0">
        <row r="8">
          <cell r="F8">
            <v>0.89817926372905577</v>
          </cell>
          <cell r="AD8">
            <v>6.597495653116523</v>
          </cell>
        </row>
        <row r="12">
          <cell r="F12">
            <v>1.7343253189269383</v>
          </cell>
          <cell r="AD12">
            <v>5.6334779391045977</v>
          </cell>
        </row>
        <row r="20">
          <cell r="F20">
            <v>150.50831031276721</v>
          </cell>
          <cell r="O20">
            <v>116.82831114132534</v>
          </cell>
          <cell r="P20">
            <v>108.78565144878237</v>
          </cell>
          <cell r="Q20">
            <v>109.06660186902836</v>
          </cell>
          <cell r="R20">
            <v>102.16997752355381</v>
          </cell>
          <cell r="S20">
            <v>91.485535320858389</v>
          </cell>
          <cell r="T20">
            <v>86.460841634396218</v>
          </cell>
          <cell r="U20">
            <v>76.995541488715048</v>
          </cell>
          <cell r="V20">
            <v>72.1235619398484</v>
          </cell>
          <cell r="W20">
            <v>67.703775854273601</v>
          </cell>
          <cell r="X20">
            <v>67.743162287411167</v>
          </cell>
          <cell r="Y20">
            <v>66.714813710304384</v>
          </cell>
          <cell r="Z20">
            <v>65.983822717043296</v>
          </cell>
          <cell r="AA20">
            <v>64.185579196732036</v>
          </cell>
          <cell r="AB20">
            <v>62.634355571822269</v>
          </cell>
          <cell r="AC20">
            <v>59.329680911983282</v>
          </cell>
          <cell r="AD20">
            <v>47.930267687412851</v>
          </cell>
        </row>
        <row r="24">
          <cell r="F24">
            <v>0.44588659016059345</v>
          </cell>
          <cell r="AD24">
            <v>0.58435853542365856</v>
          </cell>
        </row>
        <row r="28">
          <cell r="F28">
            <v>0.28655909006923158</v>
          </cell>
          <cell r="AD28">
            <v>1.2951689299981278E-2</v>
          </cell>
        </row>
        <row r="29">
          <cell r="F29">
            <v>0.48925663084203697</v>
          </cell>
          <cell r="AD29">
            <v>0.12372460773466684</v>
          </cell>
        </row>
        <row r="30">
          <cell r="F30">
            <v>0.74522440364737785</v>
          </cell>
          <cell r="AD30">
            <v>3.4325469931990919E-2</v>
          </cell>
        </row>
        <row r="31">
          <cell r="F31">
            <v>0.48815077401934492</v>
          </cell>
          <cell r="AD31">
            <v>5.1091674093332359E-2</v>
          </cell>
        </row>
        <row r="32">
          <cell r="F32">
            <v>9.2141473115142456E-3</v>
          </cell>
          <cell r="AD32">
            <v>1.74378905374839E-3</v>
          </cell>
        </row>
        <row r="33">
          <cell r="AD33">
            <v>4.3655737868600003E-5</v>
          </cell>
        </row>
        <row r="34">
          <cell r="F34">
            <v>0.34557412123634729</v>
          </cell>
          <cell r="AD34">
            <v>0.36067292613796681</v>
          </cell>
        </row>
        <row r="35">
          <cell r="F35">
            <v>0.64300553079310385</v>
          </cell>
          <cell r="AD35">
            <v>0.7935160174233018</v>
          </cell>
        </row>
        <row r="38">
          <cell r="F38">
            <v>3.7586714620554025</v>
          </cell>
          <cell r="AD38">
            <v>0.47968795623556792</v>
          </cell>
        </row>
        <row r="40">
          <cell r="F40">
            <v>7.0365701564936547</v>
          </cell>
          <cell r="O40">
            <v>6.0925745391552164</v>
          </cell>
          <cell r="P40">
            <v>5.7020818336670036</v>
          </cell>
          <cell r="Q40">
            <v>4.8970014970836298</v>
          </cell>
          <cell r="R40">
            <v>4.4316674273657721</v>
          </cell>
          <cell r="S40">
            <v>4.0383816366602865</v>
          </cell>
          <cell r="T40">
            <v>3.7108142456847335</v>
          </cell>
          <cell r="U40">
            <v>3.2932917669630197</v>
          </cell>
          <cell r="V40">
            <v>3.1281122801016443</v>
          </cell>
          <cell r="W40">
            <v>2.9272581572864187</v>
          </cell>
          <cell r="X40">
            <v>2.8218097427800872</v>
          </cell>
          <cell r="Y40">
            <v>2.6882487945153875</v>
          </cell>
          <cell r="Z40">
            <v>2.6582577472679922</v>
          </cell>
          <cell r="AA40">
            <v>2.6466447503377282</v>
          </cell>
          <cell r="AB40">
            <v>2.5867746360719228</v>
          </cell>
          <cell r="AC40">
            <v>2.5290367147220105</v>
          </cell>
          <cell r="AD40">
            <v>1.9157660618377057</v>
          </cell>
        </row>
        <row r="43">
          <cell r="F43">
            <v>0.16734782048989622</v>
          </cell>
          <cell r="AD43">
            <v>0.168922316335644</v>
          </cell>
        </row>
        <row r="47">
          <cell r="F47">
            <v>0.28655909006923169</v>
          </cell>
          <cell r="AD47">
            <v>1.2951689299981271E-2</v>
          </cell>
        </row>
        <row r="48">
          <cell r="F48">
            <v>0.4892566308420373</v>
          </cell>
          <cell r="AD48">
            <v>0.12372460773466704</v>
          </cell>
        </row>
        <row r="49">
          <cell r="F49">
            <v>0.74522440364737863</v>
          </cell>
          <cell r="AD49">
            <v>3.4325469931990801E-2</v>
          </cell>
        </row>
        <row r="50">
          <cell r="F50">
            <v>0.48815077401934492</v>
          </cell>
          <cell r="AD50">
            <v>5.109167409333245E-2</v>
          </cell>
        </row>
        <row r="51">
          <cell r="F51">
            <v>9.2141473115142387E-3</v>
          </cell>
          <cell r="AD51">
            <v>1.7437890537484E-3</v>
          </cell>
        </row>
        <row r="52">
          <cell r="AD52">
            <v>4.3655737868600003E-5</v>
          </cell>
        </row>
        <row r="53">
          <cell r="F53">
            <v>0.18661002546762742</v>
          </cell>
          <cell r="AD53">
            <v>0.1947633801145022</v>
          </cell>
        </row>
        <row r="54">
          <cell r="F54">
            <v>0.35204819305185459</v>
          </cell>
          <cell r="AD54">
            <v>0.43078259498616533</v>
          </cell>
        </row>
        <row r="57">
          <cell r="F57">
            <v>3.5621646323558092</v>
          </cell>
          <cell r="AD57">
            <v>0.45709154973995858</v>
          </cell>
        </row>
        <row r="59">
          <cell r="F59">
            <v>6.3815127538917285</v>
          </cell>
          <cell r="O59">
            <v>5.321330073314595</v>
          </cell>
          <cell r="P59">
            <v>4.929578600138254</v>
          </cell>
          <cell r="Q59">
            <v>4.1540976109778462</v>
          </cell>
          <cell r="R59">
            <v>3.7120983544784893</v>
          </cell>
          <cell r="S59">
            <v>3.3431337268747838</v>
          </cell>
          <cell r="T59">
            <v>3.0367427967898566</v>
          </cell>
          <cell r="U59">
            <v>2.6401822435596531</v>
          </cell>
          <cell r="V59">
            <v>2.4820854569695556</v>
          </cell>
          <cell r="W59">
            <v>2.2839643121199718</v>
          </cell>
          <cell r="X59">
            <v>2.1684574430564729</v>
          </cell>
          <cell r="Y59">
            <v>2.0311760823025837</v>
          </cell>
          <cell r="Z59">
            <v>1.9866559597626468</v>
          </cell>
          <cell r="AA59">
            <v>1.9454124405387849</v>
          </cell>
          <cell r="AB59">
            <v>1.8888435491030495</v>
          </cell>
          <cell r="AC59">
            <v>1.825328852544212</v>
          </cell>
          <cell r="AD59">
            <v>1.3588089887854968</v>
          </cell>
        </row>
        <row r="62">
          <cell r="F62">
            <v>0.23238222310460449</v>
          </cell>
          <cell r="AD62">
            <v>0.21225566122801492</v>
          </cell>
        </row>
      </sheetData>
      <sheetData sheetId="1"/>
      <sheetData sheetId="2">
        <row r="12">
          <cell r="AC12">
            <v>3.5</v>
          </cell>
        </row>
        <row r="30">
          <cell r="AC30">
            <v>4.8</v>
          </cell>
        </row>
        <row r="46">
          <cell r="AC46">
            <v>5.5</v>
          </cell>
        </row>
        <row r="49">
          <cell r="AC49">
            <v>5.2</v>
          </cell>
        </row>
        <row r="51">
          <cell r="AC51">
            <v>5.4</v>
          </cell>
        </row>
      </sheetData>
      <sheetData sheetId="3"/>
      <sheetData sheetId="4">
        <row r="19">
          <cell r="F19">
            <v>38</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8" Type="http://schemas.openxmlformats.org/officeDocument/2006/relationships/hyperlink" Target="https://www.gov.uk/government/news/plug-in-vehicle-grants-update-following-todays-budget" TargetMode="External"/><Relationship Id="rId3" Type="http://schemas.openxmlformats.org/officeDocument/2006/relationships/hyperlink" Target="https://www.gov.uk/government/publications/plug-in-car-grant-changes-to-grant-level-november-2018/upcoming-changes-to-the-plug-in-car-grant" TargetMode="External"/><Relationship Id="rId7" Type="http://schemas.openxmlformats.org/officeDocument/2006/relationships/hyperlink" Target="https://www.gov.uk/government/publications/plug-in-car-grant-changes-to-grant-level-november-2018/upcoming-changes-to-the-plug-in-car-grant" TargetMode="External"/><Relationship Id="rId2" Type="http://schemas.openxmlformats.org/officeDocument/2006/relationships/hyperlink" Target="https://www.gov.uk/electric-bike-rules" TargetMode="External"/><Relationship Id="rId1" Type="http://schemas.openxmlformats.org/officeDocument/2006/relationships/hyperlink" Target="https://www.gov.uk/plug-in-car-van-grants/eligibility" TargetMode="External"/><Relationship Id="rId6" Type="http://schemas.openxmlformats.org/officeDocument/2006/relationships/hyperlink" Target="https://www.gov.uk/electric-bike-rules" TargetMode="External"/><Relationship Id="rId5" Type="http://schemas.openxmlformats.org/officeDocument/2006/relationships/hyperlink" Target="https://www.gov.uk/plug-in-car-van-grants/eligibility" TargetMode="External"/><Relationship Id="rId4" Type="http://schemas.openxmlformats.org/officeDocument/2006/relationships/hyperlink" Target="https://www.gov.uk/government/news/plug-in-vehicle-grants-update-following-todays-budget" TargetMode="External"/><Relationship Id="rId9"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naei.beis.gov.uk/reports/reports?report_id=1010" TargetMode="External"/><Relationship Id="rId1" Type="http://schemas.openxmlformats.org/officeDocument/2006/relationships/hyperlink" Target="https://naei.beis.gov.uk/reports/reports?report_id=110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naei.beis.gov.uk/reports/reports?report_id=1080" TargetMode="External"/><Relationship Id="rId2" Type="http://schemas.openxmlformats.org/officeDocument/2006/relationships/hyperlink" Target="https://www.gov.scot/publications/scottish-greenhouse-gas-statistics-2020/documents/" TargetMode="External"/><Relationship Id="rId1" Type="http://schemas.openxmlformats.org/officeDocument/2006/relationships/hyperlink" Target="https://naei.beis.gov.uk/reports/reports?report_id=1000"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ov.uk/government/publications/greenhouse-gas-reporting-conversion-factors-2022" TargetMode="External"/><Relationship Id="rId1" Type="http://schemas.openxmlformats.org/officeDocument/2006/relationships/hyperlink" Target="https://naei.beis.gov.uk/reports/reports?section_id=3" TargetMode="Externa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abSelected="1" workbookViewId="0"/>
  </sheetViews>
  <sheetFormatPr defaultRowHeight="12.75" x14ac:dyDescent="0.2"/>
  <cols>
    <col min="1" max="1" width="15.140625" customWidth="1"/>
  </cols>
  <sheetData>
    <row r="1" spans="1:2" ht="20.25" x14ac:dyDescent="0.3">
      <c r="A1" s="146" t="s">
        <v>275</v>
      </c>
    </row>
    <row r="2" spans="1:2" ht="15" x14ac:dyDescent="0.2">
      <c r="A2" s="147" t="s">
        <v>284</v>
      </c>
      <c r="B2" s="12" t="s">
        <v>286</v>
      </c>
    </row>
    <row r="3" spans="1:2" ht="15" x14ac:dyDescent="0.2">
      <c r="A3" s="147" t="s">
        <v>285</v>
      </c>
      <c r="B3" s="12" t="s">
        <v>287</v>
      </c>
    </row>
    <row r="4" spans="1:2" ht="15" x14ac:dyDescent="0.2">
      <c r="A4" s="147" t="s">
        <v>288</v>
      </c>
      <c r="B4" s="12" t="s">
        <v>289</v>
      </c>
    </row>
    <row r="5" spans="1:2" ht="15" x14ac:dyDescent="0.2">
      <c r="A5" s="147" t="s">
        <v>276</v>
      </c>
      <c r="B5" s="12" t="s">
        <v>290</v>
      </c>
    </row>
    <row r="6" spans="1:2" ht="15" x14ac:dyDescent="0.2">
      <c r="A6" s="147" t="s">
        <v>277</v>
      </c>
      <c r="B6" s="12" t="s">
        <v>291</v>
      </c>
    </row>
    <row r="7" spans="1:2" ht="15" x14ac:dyDescent="0.2">
      <c r="A7" s="147" t="s">
        <v>278</v>
      </c>
      <c r="B7" s="12" t="s">
        <v>292</v>
      </c>
    </row>
    <row r="8" spans="1:2" ht="15" x14ac:dyDescent="0.2">
      <c r="A8" s="147" t="s">
        <v>279</v>
      </c>
      <c r="B8" s="12" t="s">
        <v>448</v>
      </c>
    </row>
    <row r="9" spans="1:2" ht="15" x14ac:dyDescent="0.2">
      <c r="A9" s="147" t="s">
        <v>303</v>
      </c>
      <c r="B9" s="12" t="s">
        <v>293</v>
      </c>
    </row>
    <row r="10" spans="1:2" ht="15" x14ac:dyDescent="0.2">
      <c r="A10" s="147" t="s">
        <v>304</v>
      </c>
      <c r="B10" s="12" t="s">
        <v>293</v>
      </c>
    </row>
    <row r="11" spans="1:2" ht="15" x14ac:dyDescent="0.2">
      <c r="A11" s="147" t="s">
        <v>280</v>
      </c>
      <c r="B11" s="12" t="s">
        <v>449</v>
      </c>
    </row>
    <row r="12" spans="1:2" ht="15" x14ac:dyDescent="0.2">
      <c r="A12" s="147" t="s">
        <v>281</v>
      </c>
      <c r="B12" s="12" t="s">
        <v>450</v>
      </c>
    </row>
    <row r="13" spans="1:2" ht="15" x14ac:dyDescent="0.2">
      <c r="A13" s="147" t="s">
        <v>282</v>
      </c>
      <c r="B13" s="12" t="s">
        <v>451</v>
      </c>
    </row>
    <row r="14" spans="1:2" ht="15" x14ac:dyDescent="0.2">
      <c r="A14" s="147" t="s">
        <v>283</v>
      </c>
      <c r="B14" s="12" t="s">
        <v>452</v>
      </c>
    </row>
    <row r="15" spans="1:2" ht="15" x14ac:dyDescent="0.2">
      <c r="A15" s="147" t="s">
        <v>417</v>
      </c>
      <c r="B15" s="12" t="s">
        <v>453</v>
      </c>
    </row>
    <row r="16" spans="1:2" ht="15" x14ac:dyDescent="0.2">
      <c r="A16" s="147" t="s">
        <v>418</v>
      </c>
      <c r="B16" s="12" t="s">
        <v>447</v>
      </c>
    </row>
  </sheetData>
  <hyperlinks>
    <hyperlink ref="A2" location="'Table 13.1a'!A1" display="Table 13.1a" xr:uid="{00000000-0004-0000-0000-000000000000}"/>
    <hyperlink ref="A3" location="'Table 13.1b'!A1" display="Table 13.1b" xr:uid="{00000000-0004-0000-0000-000001000000}"/>
    <hyperlink ref="A4" location="'Table 13.1c'!A1" display="Table 13.1c" xr:uid="{00000000-0004-0000-0000-000002000000}"/>
    <hyperlink ref="A5" location="'T13.2-13.4'!A1" display="Table 13.2" xr:uid="{00000000-0004-0000-0000-000003000000}"/>
    <hyperlink ref="A6" location="'T13.2-13.4'!A1" display="Table 13.3" xr:uid="{00000000-0004-0000-0000-000004000000}"/>
    <hyperlink ref="A7" location="'T13.2-13.4'!A1" display="Table 13.4" xr:uid="{00000000-0004-0000-0000-000005000000}"/>
    <hyperlink ref="A8" location="T13.5!A1" display="Table 13.5" xr:uid="{00000000-0004-0000-0000-000006000000}"/>
    <hyperlink ref="A11" location="'T13.7-13.8'!A1" display="Table 13.7" xr:uid="{00000000-0004-0000-0000-000007000000}"/>
    <hyperlink ref="A12" location="'T13.7-13.8'!A1" display="Table 13.8" xr:uid="{00000000-0004-0000-0000-000008000000}"/>
    <hyperlink ref="A13" location="'T13.9-13.10'!A1" display="Table 13.9" xr:uid="{00000000-0004-0000-0000-000009000000}"/>
    <hyperlink ref="A14" location="'T13.9-13.10'!A1" display="Table 13.10" xr:uid="{00000000-0004-0000-0000-00000A000000}"/>
    <hyperlink ref="A9" location="T13.6a!A1" display="Table 13.6a" xr:uid="{00000000-0004-0000-0000-00000B000000}"/>
    <hyperlink ref="A10" location="T13.6b!A1" display="Table 13.6b" xr:uid="{00000000-0004-0000-0000-00000C000000}"/>
    <hyperlink ref="A15:A16" location="'T13.9-13.10'!A1" display="Table 13.10" xr:uid="{00000000-0004-0000-0000-00000D000000}"/>
    <hyperlink ref="A15" location="T13.11!A1" display="Table 13.11" xr:uid="{00000000-0004-0000-0000-00000E000000}"/>
    <hyperlink ref="A16" location="T13.12!A1" display="Table 13.12" xr:uid="{00000000-0004-0000-0000-00000F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K220"/>
  <sheetViews>
    <sheetView zoomScale="85" zoomScaleNormal="85" workbookViewId="0">
      <selection activeCell="S21" sqref="S21"/>
    </sheetView>
  </sheetViews>
  <sheetFormatPr defaultRowHeight="12.75" x14ac:dyDescent="0.2"/>
  <cols>
    <col min="1" max="1" width="22.5703125" customWidth="1"/>
    <col min="2" max="4" width="9.140625" hidden="1" customWidth="1"/>
    <col min="5" max="5" width="11" hidden="1" customWidth="1"/>
    <col min="6" max="6" width="11.7109375" hidden="1" customWidth="1"/>
    <col min="7" max="11" width="0" hidden="1" customWidth="1"/>
    <col min="16" max="16" width="9" customWidth="1"/>
  </cols>
  <sheetData>
    <row r="1" spans="1:35" ht="15.75" x14ac:dyDescent="0.2">
      <c r="A1" s="95" t="s">
        <v>306</v>
      </c>
      <c r="B1" s="30"/>
      <c r="C1" s="30"/>
      <c r="D1" s="30"/>
      <c r="E1" s="30"/>
      <c r="F1" s="30"/>
      <c r="G1" s="30"/>
      <c r="H1" s="30"/>
      <c r="I1" s="30"/>
      <c r="J1" s="30"/>
      <c r="K1" s="30"/>
      <c r="L1" s="30"/>
      <c r="M1" s="30"/>
      <c r="N1" s="30"/>
      <c r="O1" s="30"/>
      <c r="P1" s="30"/>
      <c r="Q1" s="30"/>
      <c r="R1" s="30"/>
      <c r="S1" s="30"/>
      <c r="T1" s="30"/>
      <c r="U1" s="30"/>
      <c r="V1" s="30"/>
    </row>
    <row r="2" spans="1:35" ht="15.75" x14ac:dyDescent="0.25">
      <c r="A2" s="53"/>
      <c r="B2" s="53">
        <v>2001</v>
      </c>
      <c r="C2" s="53">
        <v>2002</v>
      </c>
      <c r="D2" s="53">
        <v>2003</v>
      </c>
      <c r="E2" s="53">
        <v>2004</v>
      </c>
      <c r="F2" s="53">
        <v>2005</v>
      </c>
      <c r="G2" s="54">
        <v>2006</v>
      </c>
      <c r="H2" s="54">
        <v>2007</v>
      </c>
      <c r="I2" s="54">
        <v>2008</v>
      </c>
      <c r="J2" s="54">
        <v>2009</v>
      </c>
      <c r="K2" s="54">
        <v>2010</v>
      </c>
      <c r="L2" s="54">
        <v>2011</v>
      </c>
      <c r="M2" s="54">
        <v>2012</v>
      </c>
      <c r="N2" s="54">
        <v>2013</v>
      </c>
      <c r="O2" s="54">
        <v>2014</v>
      </c>
      <c r="P2" s="54">
        <v>2015</v>
      </c>
      <c r="Q2" s="54">
        <v>2016</v>
      </c>
      <c r="R2" s="54">
        <v>2017</v>
      </c>
      <c r="S2" s="54">
        <v>2018</v>
      </c>
      <c r="T2" s="54">
        <v>2019</v>
      </c>
      <c r="U2" s="54">
        <v>2020</v>
      </c>
      <c r="V2" s="54">
        <v>2021</v>
      </c>
    </row>
    <row r="3" spans="1:35" ht="15.75" x14ac:dyDescent="0.25">
      <c r="A3" s="1"/>
      <c r="U3" s="115" t="s">
        <v>173</v>
      </c>
    </row>
    <row r="4" spans="1:35" ht="15.75" x14ac:dyDescent="0.25">
      <c r="A4" s="24" t="s">
        <v>90</v>
      </c>
      <c r="B4" s="97">
        <v>1.7999999999999999E-2</v>
      </c>
      <c r="C4" s="97">
        <v>2.5000000000000001E-2</v>
      </c>
      <c r="D4" s="97">
        <v>2.5999999999999999E-2</v>
      </c>
      <c r="E4" s="157">
        <v>2.9000000000000001E-2</v>
      </c>
      <c r="F4" s="157">
        <v>2.5999999999999999E-2</v>
      </c>
      <c r="G4" s="157">
        <v>3.6999999999999998E-2</v>
      </c>
      <c r="H4" s="157">
        <v>4.2000000000000003E-2</v>
      </c>
      <c r="I4" s="157">
        <v>0.35499999999999998</v>
      </c>
      <c r="J4" s="157">
        <v>1.75</v>
      </c>
      <c r="K4" s="157">
        <v>4.1219999999999999</v>
      </c>
      <c r="L4" s="157">
        <v>8.7759999999999998</v>
      </c>
      <c r="M4" s="157">
        <v>22.027999999999999</v>
      </c>
      <c r="N4" s="157">
        <v>49.246000000000002</v>
      </c>
      <c r="O4" s="157">
        <v>89.5</v>
      </c>
      <c r="P4" s="157">
        <v>133.24299999999999</v>
      </c>
      <c r="Q4" s="157">
        <v>176.529</v>
      </c>
      <c r="R4" s="157">
        <v>213.09</v>
      </c>
      <c r="S4" s="157">
        <v>236.54400000000001</v>
      </c>
      <c r="T4" s="157">
        <v>248.97900000000001</v>
      </c>
      <c r="U4" s="157">
        <v>256.69499999999999</v>
      </c>
      <c r="V4" s="157">
        <v>266.79000000000002</v>
      </c>
    </row>
    <row r="5" spans="1:35" ht="15.75" x14ac:dyDescent="0.25">
      <c r="A5" s="24" t="s">
        <v>91</v>
      </c>
      <c r="B5" s="97">
        <v>0</v>
      </c>
      <c r="C5" s="97">
        <v>0.42199999999999999</v>
      </c>
      <c r="D5" s="97">
        <v>1.1220000000000001</v>
      </c>
      <c r="E5" s="157">
        <v>1.7889999999999999</v>
      </c>
      <c r="F5" s="157">
        <v>2.9809999999999999</v>
      </c>
      <c r="G5" s="157">
        <v>6.1369999999999996</v>
      </c>
      <c r="H5" s="157">
        <v>10.473000000000001</v>
      </c>
      <c r="I5" s="157">
        <v>15.288</v>
      </c>
      <c r="J5" s="157">
        <v>23.178000000000001</v>
      </c>
      <c r="K5" s="157">
        <v>32.533000000000001</v>
      </c>
      <c r="L5" s="157">
        <v>47.878</v>
      </c>
      <c r="M5" s="157">
        <v>67.043999999999997</v>
      </c>
      <c r="N5" s="157">
        <v>94.055999999999997</v>
      </c>
      <c r="O5" s="157">
        <v>130.79499999999999</v>
      </c>
      <c r="P5" s="157">
        <v>176.65799999999999</v>
      </c>
      <c r="Q5" s="157">
        <v>229.249</v>
      </c>
      <c r="R5" s="157">
        <v>276.19900000000001</v>
      </c>
      <c r="S5" s="157">
        <v>309.94099999999997</v>
      </c>
      <c r="T5" s="157">
        <v>333.78</v>
      </c>
      <c r="U5" s="157">
        <v>335.17399999999998</v>
      </c>
      <c r="V5" s="157">
        <v>331.12700000000001</v>
      </c>
    </row>
    <row r="6" spans="1:35" ht="15.75" x14ac:dyDescent="0.25">
      <c r="A6" s="24" t="s">
        <v>92</v>
      </c>
      <c r="B6" s="97">
        <v>1.4259999999999999</v>
      </c>
      <c r="C6" s="97">
        <v>5.4610000000000003</v>
      </c>
      <c r="D6" s="97">
        <v>11.984999999999999</v>
      </c>
      <c r="E6" s="157">
        <v>18.103999999999999</v>
      </c>
      <c r="F6" s="157">
        <v>23.260999999999999</v>
      </c>
      <c r="G6" s="157">
        <v>28.209</v>
      </c>
      <c r="H6" s="157">
        <v>33.930999999999997</v>
      </c>
      <c r="I6" s="157">
        <v>44.991</v>
      </c>
      <c r="J6" s="157">
        <v>68.63</v>
      </c>
      <c r="K6" s="157">
        <v>98.876000000000005</v>
      </c>
      <c r="L6" s="157">
        <v>127.214</v>
      </c>
      <c r="M6" s="157">
        <v>158.21899999999999</v>
      </c>
      <c r="N6" s="157">
        <v>198.501</v>
      </c>
      <c r="O6" s="157">
        <v>243.31800000000001</v>
      </c>
      <c r="P6" s="157">
        <v>279.52699999999999</v>
      </c>
      <c r="Q6" s="157">
        <v>317.82799999999997</v>
      </c>
      <c r="R6" s="157">
        <v>355.16300000000001</v>
      </c>
      <c r="S6" s="157">
        <v>390.952</v>
      </c>
      <c r="T6" s="157">
        <v>424.81299999999999</v>
      </c>
      <c r="U6" s="157">
        <v>429.976</v>
      </c>
      <c r="V6" s="157">
        <v>436.71100000000001</v>
      </c>
    </row>
    <row r="7" spans="1:35" ht="15.75" x14ac:dyDescent="0.25">
      <c r="A7" s="24" t="s">
        <v>93</v>
      </c>
      <c r="B7" s="97">
        <v>2.0590000000000002</v>
      </c>
      <c r="C7" s="97">
        <v>4.7160000000000002</v>
      </c>
      <c r="D7" s="97">
        <v>8.8719999999999999</v>
      </c>
      <c r="E7" s="157">
        <v>17.327000000000002</v>
      </c>
      <c r="F7" s="157">
        <v>28.129000000000001</v>
      </c>
      <c r="G7" s="157">
        <v>38.804000000000002</v>
      </c>
      <c r="H7" s="157">
        <v>48.600999999999999</v>
      </c>
      <c r="I7" s="157">
        <v>59.878999999999998</v>
      </c>
      <c r="J7" s="157">
        <v>74.376999999999995</v>
      </c>
      <c r="K7" s="157">
        <v>100.134</v>
      </c>
      <c r="L7" s="157">
        <v>130.53100000000001</v>
      </c>
      <c r="M7" s="157">
        <v>170.21100000000001</v>
      </c>
      <c r="N7" s="157">
        <v>210.87100000000001</v>
      </c>
      <c r="O7" s="157">
        <v>243.23699999999999</v>
      </c>
      <c r="P7" s="157">
        <v>267.25799999999998</v>
      </c>
      <c r="Q7" s="157">
        <v>287.77</v>
      </c>
      <c r="R7" s="157">
        <v>305.11500000000001</v>
      </c>
      <c r="S7" s="157">
        <v>324.84100000000001</v>
      </c>
      <c r="T7" s="157">
        <v>351.613</v>
      </c>
      <c r="U7" s="157">
        <v>364.27699999999999</v>
      </c>
      <c r="V7" s="157">
        <v>375.52800000000002</v>
      </c>
    </row>
    <row r="8" spans="1:35" ht="15.75" x14ac:dyDescent="0.25">
      <c r="A8" s="24" t="s">
        <v>94</v>
      </c>
      <c r="B8" s="97">
        <v>20.193999999999999</v>
      </c>
      <c r="C8" s="97">
        <v>50.445</v>
      </c>
      <c r="D8" s="97">
        <v>79.137</v>
      </c>
      <c r="E8" s="157">
        <v>101.654</v>
      </c>
      <c r="F8" s="157">
        <v>124.529</v>
      </c>
      <c r="G8" s="157">
        <v>145.90899999999999</v>
      </c>
      <c r="H8" s="157">
        <v>180.62100000000001</v>
      </c>
      <c r="I8" s="157">
        <v>218.22300000000001</v>
      </c>
      <c r="J8" s="157">
        <v>254.761</v>
      </c>
      <c r="K8" s="157">
        <v>281.358</v>
      </c>
      <c r="L8" s="157">
        <v>303.04399999999998</v>
      </c>
      <c r="M8" s="157">
        <v>321.01900000000001</v>
      </c>
      <c r="N8" s="157">
        <v>332.584</v>
      </c>
      <c r="O8" s="157">
        <v>337.82</v>
      </c>
      <c r="P8" s="157">
        <v>335.62599999999998</v>
      </c>
      <c r="Q8" s="157">
        <v>330.56599999999997</v>
      </c>
      <c r="R8" s="157">
        <v>324.68099999999998</v>
      </c>
      <c r="S8" s="157">
        <v>319.267</v>
      </c>
      <c r="T8" s="157">
        <v>315.858</v>
      </c>
      <c r="U8" s="157">
        <v>314.392</v>
      </c>
      <c r="V8" s="157">
        <v>313.52999999999997</v>
      </c>
      <c r="W8" s="336"/>
      <c r="X8" s="336"/>
      <c r="Y8" s="336"/>
      <c r="Z8" s="336"/>
      <c r="AA8" s="336"/>
      <c r="AB8" s="336"/>
      <c r="AC8" s="336"/>
      <c r="AD8" s="336"/>
      <c r="AE8" s="336"/>
      <c r="AF8" s="336"/>
      <c r="AG8" s="336"/>
      <c r="AH8" s="337"/>
      <c r="AI8" s="336"/>
    </row>
    <row r="9" spans="1:35" ht="15.75" x14ac:dyDescent="0.25">
      <c r="A9" s="24" t="s">
        <v>95</v>
      </c>
      <c r="B9" s="97">
        <v>28.212</v>
      </c>
      <c r="C9" s="97">
        <v>60.137999999999998</v>
      </c>
      <c r="D9" s="97">
        <v>98.447000000000003</v>
      </c>
      <c r="E9" s="157">
        <v>140.524</v>
      </c>
      <c r="F9" s="157">
        <v>180.11</v>
      </c>
      <c r="G9" s="157">
        <v>207.535</v>
      </c>
      <c r="H9" s="157">
        <v>230.09299999999999</v>
      </c>
      <c r="I9" s="157">
        <v>249.54599999999999</v>
      </c>
      <c r="J9" s="157">
        <v>265.85399999999998</v>
      </c>
      <c r="K9" s="157">
        <v>278.23500000000001</v>
      </c>
      <c r="L9" s="157">
        <v>288.64</v>
      </c>
      <c r="M9" s="157">
        <v>293.01600000000002</v>
      </c>
      <c r="N9" s="157">
        <v>290.90800000000002</v>
      </c>
      <c r="O9" s="157">
        <v>281.96100000000001</v>
      </c>
      <c r="P9" s="157">
        <v>265.56</v>
      </c>
      <c r="Q9" s="157">
        <v>250.89099999999999</v>
      </c>
      <c r="R9" s="157">
        <v>235.49199999999999</v>
      </c>
      <c r="S9" s="157">
        <v>223.249</v>
      </c>
      <c r="T9" s="157">
        <v>218.30199999999999</v>
      </c>
      <c r="U9" s="157">
        <v>217.35499999999999</v>
      </c>
      <c r="V9" s="157">
        <v>215.53399999999999</v>
      </c>
    </row>
    <row r="10" spans="1:35" ht="15.75" x14ac:dyDescent="0.25">
      <c r="A10" s="24" t="s">
        <v>96</v>
      </c>
      <c r="B10" s="97">
        <v>44.404000000000003</v>
      </c>
      <c r="C10" s="97">
        <v>104.467</v>
      </c>
      <c r="D10" s="97">
        <v>155.54599999999999</v>
      </c>
      <c r="E10" s="157">
        <v>203.703</v>
      </c>
      <c r="F10" s="157">
        <v>258.899</v>
      </c>
      <c r="G10" s="157">
        <v>306.66399999999999</v>
      </c>
      <c r="H10" s="157">
        <v>350.661</v>
      </c>
      <c r="I10" s="157">
        <v>384.37</v>
      </c>
      <c r="J10" s="157">
        <v>407.18099999999998</v>
      </c>
      <c r="K10" s="157">
        <v>415.17200000000003</v>
      </c>
      <c r="L10" s="157">
        <v>413.74</v>
      </c>
      <c r="M10" s="157">
        <v>401.75700000000001</v>
      </c>
      <c r="N10" s="157">
        <v>382.50700000000001</v>
      </c>
      <c r="O10" s="157">
        <v>362.49900000000002</v>
      </c>
      <c r="P10" s="157">
        <v>336.27499999999998</v>
      </c>
      <c r="Q10" s="157">
        <v>310.62099999999998</v>
      </c>
      <c r="R10" s="157">
        <v>284.48899999999998</v>
      </c>
      <c r="S10" s="157">
        <v>262.70999999999998</v>
      </c>
      <c r="T10" s="157">
        <v>250.316</v>
      </c>
      <c r="U10" s="157">
        <v>241.86799999999999</v>
      </c>
      <c r="V10" s="157">
        <v>231.512</v>
      </c>
    </row>
    <row r="11" spans="1:35" ht="15.75" x14ac:dyDescent="0.25">
      <c r="A11" s="24" t="s">
        <v>97</v>
      </c>
      <c r="B11" s="97">
        <v>21.122</v>
      </c>
      <c r="C11" s="97">
        <v>49.546999999999997</v>
      </c>
      <c r="D11" s="97">
        <v>73.197000000000003</v>
      </c>
      <c r="E11" s="157">
        <v>93.43</v>
      </c>
      <c r="F11" s="157">
        <v>114.202</v>
      </c>
      <c r="G11" s="157">
        <v>136.126</v>
      </c>
      <c r="H11" s="157">
        <v>155.732</v>
      </c>
      <c r="I11" s="157">
        <v>173.041</v>
      </c>
      <c r="J11" s="157">
        <v>180.154</v>
      </c>
      <c r="K11" s="157">
        <v>178.65899999999999</v>
      </c>
      <c r="L11" s="157">
        <v>176.56299999999999</v>
      </c>
      <c r="M11" s="157">
        <v>172.16</v>
      </c>
      <c r="N11" s="157">
        <v>163.995</v>
      </c>
      <c r="O11" s="157">
        <v>152.95500000000001</v>
      </c>
      <c r="P11" s="157">
        <v>139.66399999999999</v>
      </c>
      <c r="Q11" s="157">
        <v>126.532</v>
      </c>
      <c r="R11" s="157">
        <v>114.18600000000001</v>
      </c>
      <c r="S11" s="157">
        <v>103.752</v>
      </c>
      <c r="T11" s="157">
        <v>96.45</v>
      </c>
      <c r="U11" s="157">
        <v>91.69</v>
      </c>
      <c r="V11" s="157">
        <v>91.013999999999996</v>
      </c>
    </row>
    <row r="12" spans="1:35" ht="15.75" x14ac:dyDescent="0.25">
      <c r="A12" s="24" t="s">
        <v>98</v>
      </c>
      <c r="B12" s="97">
        <v>14.961</v>
      </c>
      <c r="C12" s="97">
        <v>33.976999999999997</v>
      </c>
      <c r="D12" s="97">
        <v>54.645000000000003</v>
      </c>
      <c r="E12" s="157">
        <v>72.513999999999996</v>
      </c>
      <c r="F12" s="157">
        <v>91.445999999999998</v>
      </c>
      <c r="G12" s="157">
        <v>104.361</v>
      </c>
      <c r="H12" s="157">
        <v>115.334</v>
      </c>
      <c r="I12" s="157">
        <v>124.09399999999999</v>
      </c>
      <c r="J12" s="157">
        <v>129.97200000000001</v>
      </c>
      <c r="K12" s="157">
        <v>130.767</v>
      </c>
      <c r="L12" s="157">
        <v>129.21</v>
      </c>
      <c r="M12" s="157">
        <v>124.646</v>
      </c>
      <c r="N12" s="157">
        <v>116.26300000000001</v>
      </c>
      <c r="O12" s="157">
        <v>107.67100000000001</v>
      </c>
      <c r="P12" s="157">
        <v>97.778000000000006</v>
      </c>
      <c r="Q12" s="157">
        <v>88.024000000000001</v>
      </c>
      <c r="R12" s="157">
        <v>78.977000000000004</v>
      </c>
      <c r="S12" s="157">
        <v>71.963999999999999</v>
      </c>
      <c r="T12" s="157">
        <v>66.174999999999997</v>
      </c>
      <c r="U12" s="157">
        <v>64.234999999999999</v>
      </c>
      <c r="V12" s="157">
        <v>61.551000000000002</v>
      </c>
    </row>
    <row r="13" spans="1:35" ht="15.75" x14ac:dyDescent="0.25">
      <c r="A13" s="24" t="s">
        <v>99</v>
      </c>
      <c r="B13" s="97">
        <v>16.603999999999999</v>
      </c>
      <c r="C13" s="97">
        <v>36.67</v>
      </c>
      <c r="D13" s="97">
        <v>53.93</v>
      </c>
      <c r="E13" s="157">
        <v>67.620999999999995</v>
      </c>
      <c r="F13" s="157">
        <v>83.656999999999996</v>
      </c>
      <c r="G13" s="157">
        <v>97.23</v>
      </c>
      <c r="H13" s="157">
        <v>113.127</v>
      </c>
      <c r="I13" s="157">
        <v>125.48699999999999</v>
      </c>
      <c r="J13" s="157">
        <v>130.54</v>
      </c>
      <c r="K13" s="157">
        <v>130.232</v>
      </c>
      <c r="L13" s="157">
        <v>128.55099999999999</v>
      </c>
      <c r="M13" s="157">
        <v>124.125</v>
      </c>
      <c r="N13" s="157">
        <v>116.44799999999999</v>
      </c>
      <c r="O13" s="157">
        <v>108.27200000000001</v>
      </c>
      <c r="P13" s="157">
        <v>96.933000000000007</v>
      </c>
      <c r="Q13" s="157">
        <v>86.230999999999995</v>
      </c>
      <c r="R13" s="157">
        <v>76.748000000000005</v>
      </c>
      <c r="S13" s="157">
        <v>68.144999999999996</v>
      </c>
      <c r="T13" s="157">
        <v>60.587000000000003</v>
      </c>
      <c r="U13" s="157">
        <v>57.317999999999998</v>
      </c>
      <c r="V13" s="157">
        <v>54.006</v>
      </c>
    </row>
    <row r="14" spans="1:35" ht="15.75" x14ac:dyDescent="0.25">
      <c r="A14" s="24" t="s">
        <v>100</v>
      </c>
      <c r="B14" s="97">
        <v>13.968</v>
      </c>
      <c r="C14" s="97">
        <v>33.183999999999997</v>
      </c>
      <c r="D14" s="97">
        <v>50.631999999999998</v>
      </c>
      <c r="E14" s="157">
        <v>63.417000000000002</v>
      </c>
      <c r="F14" s="157">
        <v>77.277000000000001</v>
      </c>
      <c r="G14" s="157">
        <v>89.941999999999993</v>
      </c>
      <c r="H14" s="157">
        <v>100.051</v>
      </c>
      <c r="I14" s="157">
        <v>106.496</v>
      </c>
      <c r="J14" s="157">
        <v>109.60299999999999</v>
      </c>
      <c r="K14" s="157">
        <v>107.996</v>
      </c>
      <c r="L14" s="157">
        <v>104.73</v>
      </c>
      <c r="M14" s="157">
        <v>100.10599999999999</v>
      </c>
      <c r="N14" s="157">
        <v>93.88</v>
      </c>
      <c r="O14" s="157">
        <v>87.555000000000007</v>
      </c>
      <c r="P14" s="157">
        <v>79.680999999999997</v>
      </c>
      <c r="Q14" s="157">
        <v>72.453999999999994</v>
      </c>
      <c r="R14" s="157">
        <v>65.016999999999996</v>
      </c>
      <c r="S14" s="157">
        <v>58.235999999999997</v>
      </c>
      <c r="T14" s="157">
        <v>53.335000000000001</v>
      </c>
      <c r="U14" s="157">
        <v>49.679000000000002</v>
      </c>
      <c r="V14" s="157">
        <v>46.877000000000002</v>
      </c>
    </row>
    <row r="15" spans="1:35" ht="15.75" x14ac:dyDescent="0.25">
      <c r="A15" s="24" t="s">
        <v>101</v>
      </c>
      <c r="B15" s="97">
        <v>10.926</v>
      </c>
      <c r="C15" s="97">
        <v>23.812000000000001</v>
      </c>
      <c r="D15" s="97">
        <v>31.683</v>
      </c>
      <c r="E15" s="157">
        <v>38.116999999999997</v>
      </c>
      <c r="F15" s="157">
        <v>45.762</v>
      </c>
      <c r="G15" s="157">
        <v>51.851999999999997</v>
      </c>
      <c r="H15" s="157">
        <v>56.726999999999997</v>
      </c>
      <c r="I15" s="157">
        <v>59.743000000000002</v>
      </c>
      <c r="J15" s="157">
        <v>60.902000000000001</v>
      </c>
      <c r="K15" s="157">
        <v>60.567</v>
      </c>
      <c r="L15" s="157">
        <v>60.268000000000001</v>
      </c>
      <c r="M15" s="157">
        <v>58.604999999999997</v>
      </c>
      <c r="N15" s="157">
        <v>55.829000000000001</v>
      </c>
      <c r="O15" s="157">
        <v>52.152999999999999</v>
      </c>
      <c r="P15" s="157">
        <v>47.206000000000003</v>
      </c>
      <c r="Q15" s="157">
        <v>42.406999999999996</v>
      </c>
      <c r="R15" s="157">
        <v>37.82</v>
      </c>
      <c r="S15" s="157">
        <v>33.646999999999998</v>
      </c>
      <c r="T15" s="157">
        <v>30.324999999999999</v>
      </c>
      <c r="U15" s="157">
        <v>28.911000000000001</v>
      </c>
      <c r="V15" s="157">
        <v>28.113</v>
      </c>
    </row>
    <row r="16" spans="1:35" ht="15.75" x14ac:dyDescent="0.25">
      <c r="A16" s="24" t="s">
        <v>102</v>
      </c>
      <c r="B16" s="97">
        <v>6.8810000000000002</v>
      </c>
      <c r="C16" s="97">
        <v>13.577</v>
      </c>
      <c r="D16" s="97">
        <v>19.561</v>
      </c>
      <c r="E16" s="157">
        <v>25.27</v>
      </c>
      <c r="F16" s="157">
        <v>31.167999999999999</v>
      </c>
      <c r="G16" s="157">
        <v>37.234999999999999</v>
      </c>
      <c r="H16" s="157">
        <v>43.412999999999997</v>
      </c>
      <c r="I16" s="157">
        <v>48.246000000000002</v>
      </c>
      <c r="J16" s="157">
        <v>50.165999999999997</v>
      </c>
      <c r="K16" s="157">
        <v>49.802999999999997</v>
      </c>
      <c r="L16" s="157">
        <v>48.914000000000001</v>
      </c>
      <c r="M16" s="157">
        <v>46.722999999999999</v>
      </c>
      <c r="N16" s="157">
        <v>44.152000000000001</v>
      </c>
      <c r="O16" s="157">
        <v>41.499000000000002</v>
      </c>
      <c r="P16" s="157">
        <v>37.93</v>
      </c>
      <c r="Q16" s="157">
        <v>34.783999999999999</v>
      </c>
      <c r="R16" s="157">
        <v>31.84</v>
      </c>
      <c r="S16" s="157">
        <v>29.164000000000001</v>
      </c>
      <c r="T16" s="157">
        <v>26.763999999999999</v>
      </c>
      <c r="U16" s="157">
        <v>25.055</v>
      </c>
      <c r="V16" s="157">
        <v>23.817</v>
      </c>
    </row>
    <row r="17" spans="1:27" ht="15.75" x14ac:dyDescent="0.25">
      <c r="A17" s="24" t="s">
        <v>103</v>
      </c>
      <c r="B17" s="97">
        <v>1758.0540000000001</v>
      </c>
      <c r="C17" s="97">
        <v>1577.0840000000001</v>
      </c>
      <c r="D17" s="97">
        <v>1392.25</v>
      </c>
      <c r="E17" s="157">
        <v>1233.2750000000001</v>
      </c>
      <c r="F17" s="157">
        <v>1077.742</v>
      </c>
      <c r="G17" s="157">
        <v>906.77</v>
      </c>
      <c r="H17" s="157">
        <v>762.01900000000001</v>
      </c>
      <c r="I17" s="157">
        <v>623.428</v>
      </c>
      <c r="J17" s="157">
        <v>491.47300000000001</v>
      </c>
      <c r="K17" s="157">
        <v>386.084</v>
      </c>
      <c r="L17" s="157">
        <v>296.32499999999999</v>
      </c>
      <c r="M17" s="157">
        <v>225.471</v>
      </c>
      <c r="N17" s="157">
        <v>169.929</v>
      </c>
      <c r="O17" s="157">
        <v>130.10499999999999</v>
      </c>
      <c r="P17" s="157">
        <v>100.85599999999999</v>
      </c>
      <c r="Q17" s="157">
        <v>79.209999999999994</v>
      </c>
      <c r="R17" s="157">
        <v>63.561</v>
      </c>
      <c r="S17" s="157">
        <v>53.548000000000002</v>
      </c>
      <c r="T17" s="157">
        <v>47.18</v>
      </c>
      <c r="U17" s="157">
        <v>43.156999999999996</v>
      </c>
      <c r="V17" s="157">
        <v>42.064</v>
      </c>
    </row>
    <row r="18" spans="1:27" ht="6.75" customHeight="1" x14ac:dyDescent="0.25">
      <c r="A18" s="1"/>
      <c r="B18" s="97"/>
      <c r="C18" s="97"/>
      <c r="D18" s="97"/>
      <c r="E18" s="97"/>
      <c r="F18" s="97"/>
      <c r="G18" s="97"/>
      <c r="H18" s="97"/>
      <c r="I18" s="97"/>
      <c r="J18" s="97"/>
      <c r="K18" s="97"/>
      <c r="L18" s="97"/>
      <c r="M18" s="97"/>
      <c r="N18" s="97"/>
      <c r="O18" s="97"/>
      <c r="P18" s="97"/>
      <c r="Q18" s="97"/>
      <c r="R18" s="97"/>
      <c r="S18" s="97"/>
      <c r="T18" s="97"/>
      <c r="U18" s="97"/>
      <c r="V18" s="97"/>
    </row>
    <row r="19" spans="1:27" ht="15.75" x14ac:dyDescent="0.25">
      <c r="A19" s="24" t="s">
        <v>34</v>
      </c>
      <c r="B19" s="98">
        <v>1938.829</v>
      </c>
      <c r="C19" s="98">
        <v>1993.5250000000001</v>
      </c>
      <c r="D19" s="98">
        <v>2031.0329999999999</v>
      </c>
      <c r="E19" s="98">
        <v>2076.7739999999999</v>
      </c>
      <c r="F19" s="97">
        <v>2139.1889999999999</v>
      </c>
      <c r="G19" s="97">
        <v>2156.8110000000001</v>
      </c>
      <c r="H19" s="97">
        <v>2200.8249999999998</v>
      </c>
      <c r="I19" s="97">
        <v>2233.1869999999999</v>
      </c>
      <c r="J19" s="97">
        <v>2248.5410000000002</v>
      </c>
      <c r="K19" s="97">
        <v>2254.538</v>
      </c>
      <c r="L19" s="97">
        <v>2264.384</v>
      </c>
      <c r="M19" s="97">
        <v>2285.13</v>
      </c>
      <c r="N19" s="97">
        <v>2319.1689999999999</v>
      </c>
      <c r="O19" s="97">
        <v>2369.34</v>
      </c>
      <c r="P19" s="97">
        <v>2394.1950000000002</v>
      </c>
      <c r="Q19" s="97">
        <v>2433.096</v>
      </c>
      <c r="R19" s="97">
        <v>2462.3780000000002</v>
      </c>
      <c r="S19" s="97">
        <v>2485.96</v>
      </c>
      <c r="T19" s="97">
        <v>2524.4769999999999</v>
      </c>
      <c r="U19" s="97">
        <v>2519.7820000000002</v>
      </c>
      <c r="V19" s="97">
        <v>2518.174</v>
      </c>
    </row>
    <row r="20" spans="1:27" ht="7.5" customHeight="1" x14ac:dyDescent="0.25">
      <c r="A20" s="24"/>
    </row>
    <row r="21" spans="1:27" ht="18.75" x14ac:dyDescent="0.35">
      <c r="A21" s="24" t="s">
        <v>104</v>
      </c>
      <c r="B21" s="48">
        <v>173.716199843993</v>
      </c>
      <c r="C21" s="119">
        <v>172.34415958657701</v>
      </c>
      <c r="D21" s="119">
        <v>170.82237397243799</v>
      </c>
      <c r="E21" s="119">
        <v>169.475177893541</v>
      </c>
      <c r="F21" s="119">
        <v>168.767596763238</v>
      </c>
      <c r="G21" s="119">
        <v>168.32670034095599</v>
      </c>
      <c r="H21" s="119">
        <v>167.71580495460401</v>
      </c>
      <c r="I21" s="119">
        <v>166.72201784139099</v>
      </c>
      <c r="J21" s="119">
        <v>164.913456076947</v>
      </c>
      <c r="K21" s="119">
        <v>162.61298538791999</v>
      </c>
      <c r="L21" s="119">
        <v>160.249393946015</v>
      </c>
      <c r="M21" s="119">
        <v>157.37737751734599</v>
      </c>
      <c r="N21" s="119">
        <v>153.86065446390401</v>
      </c>
      <c r="O21" s="119">
        <v>150.05381887458799</v>
      </c>
      <c r="P21" s="119">
        <v>146.16717095409101</v>
      </c>
      <c r="Q21" s="119">
        <v>142.432036283907</v>
      </c>
      <c r="R21" s="119">
        <v>139.14646422748601</v>
      </c>
      <c r="S21" s="119">
        <v>136.50256577021599</v>
      </c>
      <c r="T21" s="119">
        <v>134.489771690124</v>
      </c>
      <c r="U21" s="119">
        <v>133.33453026081099</v>
      </c>
      <c r="V21" s="119">
        <v>132.08613954953501</v>
      </c>
    </row>
    <row r="22" spans="1:27" ht="9" customHeight="1" x14ac:dyDescent="0.25">
      <c r="A22" s="1"/>
      <c r="B22" s="96"/>
    </row>
    <row r="23" spans="1:27" ht="15.75" x14ac:dyDescent="0.25">
      <c r="A23" s="1"/>
      <c r="B23" s="47"/>
      <c r="T23" s="115" t="s">
        <v>174</v>
      </c>
    </row>
    <row r="24" spans="1:27" ht="15.75" x14ac:dyDescent="0.25">
      <c r="A24" s="24" t="s">
        <v>90</v>
      </c>
      <c r="B24" s="99">
        <v>9.2839543869005503E-4</v>
      </c>
      <c r="C24" s="99">
        <v>1.2540600193125201E-3</v>
      </c>
      <c r="D24" s="99">
        <v>1.2801367579945799E-3</v>
      </c>
      <c r="E24" s="99">
        <v>1.3963965265358701E-3</v>
      </c>
      <c r="F24" s="99">
        <v>1.2154138788110799E-3</v>
      </c>
      <c r="G24" s="154">
        <f t="shared" ref="G24:O37" si="0">100*G4/G$19</f>
        <v>1.7154957017559719E-3</v>
      </c>
      <c r="H24" s="154">
        <f t="shared" si="0"/>
        <v>1.9083752683652724E-3</v>
      </c>
      <c r="I24" s="196">
        <f t="shared" si="0"/>
        <v>1.5896563968892889E-2</v>
      </c>
      <c r="J24" s="196">
        <f t="shared" si="0"/>
        <v>7.7828245070914862E-2</v>
      </c>
      <c r="K24" s="196">
        <f t="shared" si="0"/>
        <v>0.18283124968397071</v>
      </c>
      <c r="L24" s="196">
        <f t="shared" si="0"/>
        <v>0.38756677312681947</v>
      </c>
      <c r="M24" s="196">
        <f t="shared" si="0"/>
        <v>0.96397141519300855</v>
      </c>
      <c r="N24" s="196">
        <f t="shared" si="0"/>
        <v>2.1234330055291357</v>
      </c>
      <c r="O24" s="196">
        <f t="shared" si="0"/>
        <v>3.7774232486684052</v>
      </c>
      <c r="P24" s="196">
        <f t="shared" ref="P24:Q37" si="1">100*P4/P$19</f>
        <v>5.5652526214447855</v>
      </c>
      <c r="Q24" s="196">
        <f t="shared" si="1"/>
        <v>7.2553240809240576</v>
      </c>
      <c r="R24" s="196">
        <f t="shared" ref="R24:S24" si="2">100*R4/R$19</f>
        <v>8.6538297531898021</v>
      </c>
      <c r="S24" s="196">
        <f t="shared" si="2"/>
        <v>9.5151973483080994</v>
      </c>
      <c r="T24" s="196">
        <f t="shared" ref="T24:U24" si="3">100*T4/T$19</f>
        <v>9.8625972825262433</v>
      </c>
      <c r="U24" s="196">
        <f t="shared" si="3"/>
        <v>10.187190796664154</v>
      </c>
      <c r="V24" s="196">
        <f t="shared" ref="V24" si="4">100*V4/V$19</f>
        <v>10.59458162938701</v>
      </c>
      <c r="AA24" s="94"/>
    </row>
    <row r="25" spans="1:27" ht="15.75" x14ac:dyDescent="0.25">
      <c r="A25" s="24" t="s">
        <v>91</v>
      </c>
      <c r="B25" s="99">
        <v>0</v>
      </c>
      <c r="C25" s="99">
        <v>2.1168533125995401E-2</v>
      </c>
      <c r="D25" s="99">
        <v>5.5242824710381402E-2</v>
      </c>
      <c r="E25" s="99">
        <v>8.6143220205953996E-2</v>
      </c>
      <c r="F25" s="99">
        <v>0.13935187587445499</v>
      </c>
      <c r="G25" s="154">
        <f t="shared" si="0"/>
        <v>0.28454046274801076</v>
      </c>
      <c r="H25" s="154">
        <f t="shared" si="0"/>
        <v>0.47586700441879765</v>
      </c>
      <c r="I25" s="196">
        <f t="shared" si="0"/>
        <v>0.6845821688913647</v>
      </c>
      <c r="J25" s="196">
        <f t="shared" si="0"/>
        <v>1.0308017510020941</v>
      </c>
      <c r="K25" s="196">
        <f t="shared" si="0"/>
        <v>1.4430007389540562</v>
      </c>
      <c r="L25" s="196">
        <f t="shared" si="0"/>
        <v>2.1143940250416891</v>
      </c>
      <c r="M25" s="196">
        <f t="shared" si="0"/>
        <v>2.9339249845741815</v>
      </c>
      <c r="N25" s="196">
        <f t="shared" si="0"/>
        <v>4.055590601633603</v>
      </c>
      <c r="O25" s="196">
        <f t="shared" si="0"/>
        <v>5.5203136738501009</v>
      </c>
      <c r="P25" s="196">
        <f t="shared" si="1"/>
        <v>7.3785969814488785</v>
      </c>
      <c r="Q25" s="196">
        <f t="shared" si="1"/>
        <v>9.4221107592959736</v>
      </c>
      <c r="R25" s="196">
        <f t="shared" ref="R25:S25" si="5">100*R5/R$19</f>
        <v>11.216758759215685</v>
      </c>
      <c r="S25" s="196">
        <f t="shared" si="5"/>
        <v>12.467658369402564</v>
      </c>
      <c r="T25" s="196">
        <f t="shared" ref="T25:U25" si="6">100*T5/T$19</f>
        <v>13.221748504739795</v>
      </c>
      <c r="U25" s="196">
        <f t="shared" si="6"/>
        <v>13.301706258716029</v>
      </c>
      <c r="V25" s="196">
        <f t="shared" ref="V25" si="7">100*V5/V$19</f>
        <v>13.14948847855629</v>
      </c>
      <c r="AA25" s="94"/>
    </row>
    <row r="26" spans="1:27" ht="15.75" x14ac:dyDescent="0.25">
      <c r="A26" s="24" t="s">
        <v>92</v>
      </c>
      <c r="B26" s="99">
        <v>7.3549549754001006E-2</v>
      </c>
      <c r="C26" s="99">
        <v>0.27393687061862798</v>
      </c>
      <c r="D26" s="99">
        <v>0.59009380940634604</v>
      </c>
      <c r="E26" s="99">
        <v>0.87173664539328799</v>
      </c>
      <c r="F26" s="99">
        <v>1.0873747013471</v>
      </c>
      <c r="G26" s="154">
        <f t="shared" si="0"/>
        <v>1.3079031959684924</v>
      </c>
      <c r="H26" s="154">
        <f t="shared" si="0"/>
        <v>1.5417400293071917</v>
      </c>
      <c r="I26" s="196">
        <f t="shared" si="0"/>
        <v>2.0146543930266478</v>
      </c>
      <c r="J26" s="196">
        <f t="shared" si="0"/>
        <v>3.0522014052667927</v>
      </c>
      <c r="K26" s="196">
        <f t="shared" si="0"/>
        <v>4.3856435331761983</v>
      </c>
      <c r="L26" s="196">
        <f t="shared" si="0"/>
        <v>5.6180400497442129</v>
      </c>
      <c r="M26" s="196">
        <f t="shared" si="0"/>
        <v>6.9238511594526342</v>
      </c>
      <c r="N26" s="196">
        <f t="shared" si="0"/>
        <v>8.5591433828237626</v>
      </c>
      <c r="O26" s="196">
        <f t="shared" si="0"/>
        <v>10.269442123122895</v>
      </c>
      <c r="P26" s="196">
        <f t="shared" si="1"/>
        <v>11.675197717813292</v>
      </c>
      <c r="Q26" s="196">
        <f t="shared" si="1"/>
        <v>13.062698718011946</v>
      </c>
      <c r="R26" s="196">
        <f t="shared" ref="R26:S26" si="8">100*R6/R$19</f>
        <v>14.423577533587451</v>
      </c>
      <c r="S26" s="196">
        <f t="shared" si="8"/>
        <v>15.726399459363785</v>
      </c>
      <c r="T26" s="196">
        <f t="shared" ref="T26:U26" si="9">100*T6/T$19</f>
        <v>16.827762740559727</v>
      </c>
      <c r="U26" s="196">
        <f t="shared" si="9"/>
        <v>17.064015855339864</v>
      </c>
      <c r="V26" s="196">
        <f t="shared" ref="V26" si="10">100*V6/V$19</f>
        <v>17.342367922153116</v>
      </c>
      <c r="AA26" s="94"/>
    </row>
    <row r="27" spans="1:27" ht="15.75" x14ac:dyDescent="0.25">
      <c r="A27" s="24" t="s">
        <v>93</v>
      </c>
      <c r="B27" s="99">
        <v>0.10619812268126801</v>
      </c>
      <c r="C27" s="99">
        <v>0.23656588204311499</v>
      </c>
      <c r="D27" s="99">
        <v>0.43682205065107299</v>
      </c>
      <c r="E27" s="99">
        <v>0.83432284880299901</v>
      </c>
      <c r="F27" s="99">
        <v>1.3149375768106499</v>
      </c>
      <c r="G27" s="154">
        <f t="shared" si="0"/>
        <v>1.7991377084037496</v>
      </c>
      <c r="H27" s="154">
        <f t="shared" si="0"/>
        <v>2.2083082480433478</v>
      </c>
      <c r="I27" s="196">
        <f t="shared" si="0"/>
        <v>2.6813249405446116</v>
      </c>
      <c r="J27" s="196">
        <f t="shared" si="0"/>
        <v>3.307789362079677</v>
      </c>
      <c r="K27" s="196">
        <f t="shared" si="0"/>
        <v>4.4414421047682495</v>
      </c>
      <c r="L27" s="196">
        <f t="shared" si="0"/>
        <v>5.7645258048104919</v>
      </c>
      <c r="M27" s="196">
        <f t="shared" si="0"/>
        <v>7.4486353074004548</v>
      </c>
      <c r="N27" s="196">
        <f t="shared" si="0"/>
        <v>9.0925240894475579</v>
      </c>
      <c r="O27" s="196">
        <f t="shared" si="0"/>
        <v>10.266023449568234</v>
      </c>
      <c r="P27" s="196">
        <f t="shared" si="1"/>
        <v>11.162749901323826</v>
      </c>
      <c r="Q27" s="196">
        <f t="shared" si="1"/>
        <v>11.82731795210711</v>
      </c>
      <c r="R27" s="196">
        <f t="shared" ref="R27:S27" si="11">100*R7/R$19</f>
        <v>12.391070745433884</v>
      </c>
      <c r="S27" s="196">
        <f t="shared" si="11"/>
        <v>13.067024409081402</v>
      </c>
      <c r="T27" s="196">
        <f t="shared" ref="T27:U27" si="12">100*T7/T$19</f>
        <v>13.928152246980268</v>
      </c>
      <c r="U27" s="196">
        <f t="shared" si="12"/>
        <v>14.456687126108527</v>
      </c>
      <c r="V27" s="196">
        <f t="shared" ref="V27" si="13">100*V7/V$19</f>
        <v>14.912710559317983</v>
      </c>
      <c r="AA27" s="94"/>
    </row>
    <row r="28" spans="1:27" ht="15.75" x14ac:dyDescent="0.25">
      <c r="A28" s="24" t="s">
        <v>94</v>
      </c>
      <c r="B28" s="99">
        <v>1.0415565271614999</v>
      </c>
      <c r="C28" s="99">
        <v>2.5304423069688098</v>
      </c>
      <c r="D28" s="99">
        <v>3.8963916391314202</v>
      </c>
      <c r="E28" s="99">
        <v>4.8948031899474902</v>
      </c>
      <c r="F28" s="99">
        <v>5.8213182659409703</v>
      </c>
      <c r="G28" s="154">
        <f t="shared" si="0"/>
        <v>6.7650341175003277</v>
      </c>
      <c r="H28" s="154">
        <f t="shared" si="0"/>
        <v>8.2069678416048539</v>
      </c>
      <c r="I28" s="196">
        <f t="shared" si="0"/>
        <v>9.771819377418911</v>
      </c>
      <c r="J28" s="196">
        <f t="shared" si="0"/>
        <v>11.330058024292194</v>
      </c>
      <c r="K28" s="196">
        <f t="shared" si="0"/>
        <v>12.479629972970072</v>
      </c>
      <c r="L28" s="196">
        <f t="shared" si="0"/>
        <v>13.383065769763432</v>
      </c>
      <c r="M28" s="196">
        <f t="shared" si="0"/>
        <v>14.048172314047779</v>
      </c>
      <c r="N28" s="196">
        <f t="shared" si="0"/>
        <v>14.340653915260166</v>
      </c>
      <c r="O28" s="196">
        <f t="shared" si="0"/>
        <v>14.257979015253191</v>
      </c>
      <c r="P28" s="196">
        <f t="shared" si="1"/>
        <v>14.018323486599879</v>
      </c>
      <c r="Q28" s="196">
        <f t="shared" si="1"/>
        <v>13.586229232221005</v>
      </c>
      <c r="R28" s="196">
        <f t="shared" ref="R28:S28" si="14">100*R8/R$19</f>
        <v>13.18566848794133</v>
      </c>
      <c r="S28" s="196">
        <f t="shared" si="14"/>
        <v>12.842805193969332</v>
      </c>
      <c r="T28" s="196">
        <f t="shared" ref="T28:U28" si="15">100*T8/T$19</f>
        <v>12.511819279795381</v>
      </c>
      <c r="U28" s="196">
        <f t="shared" si="15"/>
        <v>12.476952371276562</v>
      </c>
      <c r="V28" s="196">
        <f t="shared" ref="V28" si="16">100*V8/V$19</f>
        <v>12.450688475061691</v>
      </c>
      <c r="AA28" s="94"/>
    </row>
    <row r="29" spans="1:27" ht="15.75" x14ac:dyDescent="0.25">
      <c r="A29" s="24" t="s">
        <v>95</v>
      </c>
      <c r="B29" s="99">
        <v>1.4551051175735501</v>
      </c>
      <c r="C29" s="99">
        <v>3.01666645765666</v>
      </c>
      <c r="D29" s="99">
        <v>4.8471393620881598</v>
      </c>
      <c r="E29" s="99">
        <v>6.7664560515491798</v>
      </c>
      <c r="F29" s="99">
        <v>8.4195459120255407</v>
      </c>
      <c r="G29" s="154">
        <f t="shared" si="0"/>
        <v>9.6223081206466397</v>
      </c>
      <c r="H29" s="154">
        <f t="shared" si="0"/>
        <v>10.454852157713585</v>
      </c>
      <c r="I29" s="196">
        <f t="shared" si="0"/>
        <v>11.174433668116462</v>
      </c>
      <c r="J29" s="196">
        <f t="shared" si="0"/>
        <v>11.823400151475999</v>
      </c>
      <c r="K29" s="196">
        <f t="shared" si="0"/>
        <v>12.341109353668024</v>
      </c>
      <c r="L29" s="196">
        <f t="shared" si="0"/>
        <v>12.746954580141884</v>
      </c>
      <c r="M29" s="196">
        <f t="shared" si="0"/>
        <v>12.82272780979638</v>
      </c>
      <c r="N29" s="196">
        <f t="shared" si="0"/>
        <v>12.543630929871865</v>
      </c>
      <c r="O29" s="196">
        <f t="shared" si="0"/>
        <v>11.900402643774216</v>
      </c>
      <c r="P29" s="196">
        <f t="shared" si="1"/>
        <v>11.091828359845374</v>
      </c>
      <c r="Q29" s="196">
        <f t="shared" si="1"/>
        <v>10.311594774723233</v>
      </c>
      <c r="R29" s="196">
        <f t="shared" ref="R29:S29" si="17">100*R9/R$19</f>
        <v>9.5636007144313346</v>
      </c>
      <c r="S29" s="196">
        <f t="shared" si="17"/>
        <v>8.9803938920980215</v>
      </c>
      <c r="T29" s="196">
        <f t="shared" ref="T29:U29" si="18">100*T9/T$19</f>
        <v>8.6474148902921293</v>
      </c>
      <c r="U29" s="196">
        <f t="shared" si="18"/>
        <v>8.6259446253683851</v>
      </c>
      <c r="V29" s="196">
        <f t="shared" ref="V29" si="19">100*V9/V$19</f>
        <v>8.5591384868559519</v>
      </c>
      <c r="AA29" s="94"/>
    </row>
    <row r="30" spans="1:27" ht="15.75" x14ac:dyDescent="0.25">
      <c r="A30" s="24" t="s">
        <v>96</v>
      </c>
      <c r="B30" s="99">
        <v>2.29024839219962</v>
      </c>
      <c r="C30" s="99">
        <v>5.2403155215008601</v>
      </c>
      <c r="D30" s="99">
        <v>7.65846739073171</v>
      </c>
      <c r="E30" s="99">
        <v>9.8086262636184802</v>
      </c>
      <c r="F30" s="99">
        <v>12.102670685011899</v>
      </c>
      <c r="G30" s="154">
        <f t="shared" si="0"/>
        <v>14.218399294143063</v>
      </c>
      <c r="H30" s="154">
        <f t="shared" si="0"/>
        <v>15.933161428100826</v>
      </c>
      <c r="I30" s="196">
        <f t="shared" si="0"/>
        <v>17.211724768234816</v>
      </c>
      <c r="J30" s="196">
        <f t="shared" si="0"/>
        <v>18.108675803554391</v>
      </c>
      <c r="K30" s="196">
        <f t="shared" si="0"/>
        <v>18.414947984908661</v>
      </c>
      <c r="L30" s="196">
        <f t="shared" si="0"/>
        <v>18.271635906277382</v>
      </c>
      <c r="M30" s="196">
        <f t="shared" si="0"/>
        <v>17.581362985913273</v>
      </c>
      <c r="N30" s="196">
        <f t="shared" si="0"/>
        <v>16.493278411361999</v>
      </c>
      <c r="O30" s="196">
        <f t="shared" si="0"/>
        <v>15.299577097419535</v>
      </c>
      <c r="P30" s="196">
        <f t="shared" si="1"/>
        <v>14.045430718884635</v>
      </c>
      <c r="Q30" s="196">
        <f t="shared" si="1"/>
        <v>12.766491745496273</v>
      </c>
      <c r="R30" s="196">
        <f t="shared" ref="R30:S30" si="20">100*R10/R$19</f>
        <v>11.553425184922865</v>
      </c>
      <c r="S30" s="196">
        <f t="shared" si="20"/>
        <v>10.567748475438059</v>
      </c>
      <c r="T30" s="196">
        <f t="shared" ref="T30:U30" si="21">100*T10/T$19</f>
        <v>9.9155587474158011</v>
      </c>
      <c r="U30" s="196">
        <f t="shared" si="21"/>
        <v>9.5987668774520962</v>
      </c>
      <c r="V30" s="196">
        <f t="shared" ref="V30" si="22">100*V10/V$19</f>
        <v>9.1936458719691334</v>
      </c>
      <c r="AA30" s="94"/>
    </row>
    <row r="31" spans="1:27" ht="15.75" x14ac:dyDescent="0.25">
      <c r="A31" s="24" t="s">
        <v>97</v>
      </c>
      <c r="B31" s="99">
        <v>1.08942046977841</v>
      </c>
      <c r="C31" s="99">
        <v>2.4853964710751102</v>
      </c>
      <c r="D31" s="99">
        <v>3.6039296259588101</v>
      </c>
      <c r="E31" s="99">
        <v>4.4988043956636599</v>
      </c>
      <c r="F31" s="99">
        <v>5.33856522261474</v>
      </c>
      <c r="G31" s="154">
        <f t="shared" si="0"/>
        <v>6.3114477810063097</v>
      </c>
      <c r="H31" s="154">
        <f t="shared" si="0"/>
        <v>7.076073745072871</v>
      </c>
      <c r="I31" s="196">
        <f t="shared" si="0"/>
        <v>7.7486121851864622</v>
      </c>
      <c r="J31" s="196">
        <f t="shared" si="0"/>
        <v>8.0120398071460563</v>
      </c>
      <c r="K31" s="196">
        <f t="shared" si="0"/>
        <v>7.9244173307347214</v>
      </c>
      <c r="L31" s="196">
        <f t="shared" si="0"/>
        <v>7.7973965546479747</v>
      </c>
      <c r="M31" s="196">
        <f t="shared" si="0"/>
        <v>7.5339258597979102</v>
      </c>
      <c r="N31" s="196">
        <f t="shared" si="0"/>
        <v>7.0712828603693829</v>
      </c>
      <c r="O31" s="196">
        <f t="shared" si="0"/>
        <v>6.4555952290511289</v>
      </c>
      <c r="P31" s="196">
        <f t="shared" si="1"/>
        <v>5.8334429735255471</v>
      </c>
      <c r="Q31" s="196">
        <f t="shared" si="1"/>
        <v>5.2004524276888375</v>
      </c>
      <c r="R31" s="196">
        <f t="shared" ref="R31:S31" si="23">100*R11/R$19</f>
        <v>4.6372246665621608</v>
      </c>
      <c r="S31" s="196">
        <f t="shared" si="23"/>
        <v>4.1735184797824578</v>
      </c>
      <c r="T31" s="196">
        <f t="shared" ref="T31:U31" si="24">100*T11/T$19</f>
        <v>3.8205933347778571</v>
      </c>
      <c r="U31" s="196">
        <f t="shared" si="24"/>
        <v>3.6388068491639354</v>
      </c>
      <c r="V31" s="196">
        <f t="shared" ref="V31" si="25">100*V11/V$19</f>
        <v>3.6142855894787251</v>
      </c>
      <c r="AA31" s="94"/>
    </row>
    <row r="32" spans="1:27" ht="15.75" x14ac:dyDescent="0.25">
      <c r="A32" s="24" t="s">
        <v>98</v>
      </c>
      <c r="B32" s="99">
        <v>0.77165134212455</v>
      </c>
      <c r="C32" s="99">
        <v>1.7043678910472699</v>
      </c>
      <c r="D32" s="99">
        <v>2.69050281310053</v>
      </c>
      <c r="E32" s="99">
        <v>3.49166543880076</v>
      </c>
      <c r="F32" s="99">
        <v>4.27479759852916</v>
      </c>
      <c r="G32" s="154">
        <f t="shared" si="0"/>
        <v>4.8386715386744594</v>
      </c>
      <c r="H32" s="154">
        <f t="shared" si="0"/>
        <v>5.2404893619438164</v>
      </c>
      <c r="I32" s="196">
        <f t="shared" si="0"/>
        <v>5.5568118567768847</v>
      </c>
      <c r="J32" s="196">
        <f t="shared" si="0"/>
        <v>5.7802815247753987</v>
      </c>
      <c r="K32" s="196">
        <f t="shared" si="0"/>
        <v>5.8001683715244541</v>
      </c>
      <c r="L32" s="196">
        <f t="shared" si="0"/>
        <v>5.706187643085272</v>
      </c>
      <c r="M32" s="196">
        <f t="shared" si="0"/>
        <v>5.4546568466564267</v>
      </c>
      <c r="N32" s="196">
        <f t="shared" si="0"/>
        <v>5.0131318588684142</v>
      </c>
      <c r="O32" s="196">
        <f t="shared" si="0"/>
        <v>4.5443456827639768</v>
      </c>
      <c r="P32" s="196">
        <f t="shared" si="1"/>
        <v>4.0839614150058789</v>
      </c>
      <c r="Q32" s="196">
        <f t="shared" si="1"/>
        <v>3.6177775147384237</v>
      </c>
      <c r="R32" s="196">
        <f t="shared" ref="R32:S32" si="26">100*R12/R$19</f>
        <v>3.2073467193095455</v>
      </c>
      <c r="S32" s="196">
        <f t="shared" si="26"/>
        <v>2.8948172939226695</v>
      </c>
      <c r="T32" s="196">
        <f t="shared" ref="T32:U32" si="27">100*T12/T$19</f>
        <v>2.6213350329593021</v>
      </c>
      <c r="U32" s="196">
        <f t="shared" si="27"/>
        <v>2.5492284650021309</v>
      </c>
      <c r="V32" s="196">
        <f t="shared" ref="V32" si="28">100*V12/V$19</f>
        <v>2.4442711266179384</v>
      </c>
      <c r="AA32" s="94"/>
    </row>
    <row r="33" spans="1:27" ht="15.75" x14ac:dyDescent="0.25">
      <c r="A33" s="24" t="s">
        <v>99</v>
      </c>
      <c r="B33" s="99">
        <v>0.85639321466720397</v>
      </c>
      <c r="C33" s="99">
        <v>1.83945523632761</v>
      </c>
      <c r="D33" s="99">
        <v>2.6552990522556801</v>
      </c>
      <c r="E33" s="99">
        <v>3.2560596386511</v>
      </c>
      <c r="F33" s="99">
        <v>3.91068764844995</v>
      </c>
      <c r="G33" s="154">
        <f t="shared" si="0"/>
        <v>4.508044515722518</v>
      </c>
      <c r="H33" s="154">
        <f t="shared" si="0"/>
        <v>5.1402087853418603</v>
      </c>
      <c r="I33" s="196">
        <f t="shared" si="0"/>
        <v>5.6191890782097511</v>
      </c>
      <c r="J33" s="196">
        <f t="shared" si="0"/>
        <v>5.8055423494612723</v>
      </c>
      <c r="K33" s="196">
        <f t="shared" si="0"/>
        <v>5.7764384543529541</v>
      </c>
      <c r="L33" s="196">
        <f t="shared" si="0"/>
        <v>5.6770848054040295</v>
      </c>
      <c r="M33" s="196">
        <f t="shared" si="0"/>
        <v>5.4318572685142641</v>
      </c>
      <c r="N33" s="196">
        <f t="shared" si="0"/>
        <v>5.0211088540766111</v>
      </c>
      <c r="O33" s="196">
        <f t="shared" si="0"/>
        <v>4.5697113964226324</v>
      </c>
      <c r="P33" s="196">
        <f t="shared" si="1"/>
        <v>4.0486677150357426</v>
      </c>
      <c r="Q33" s="196">
        <f t="shared" si="1"/>
        <v>3.5440853957262677</v>
      </c>
      <c r="R33" s="196">
        <f t="shared" ref="R33:S33" si="29">100*R13/R$19</f>
        <v>3.116824468054864</v>
      </c>
      <c r="S33" s="196">
        <f t="shared" si="29"/>
        <v>2.7411945485848523</v>
      </c>
      <c r="T33" s="196">
        <f t="shared" ref="T33:U33" si="30">100*T13/T$19</f>
        <v>2.3999822537499851</v>
      </c>
      <c r="U33" s="196">
        <f t="shared" si="30"/>
        <v>2.2747205909082608</v>
      </c>
      <c r="V33" s="196">
        <f t="shared" ref="V33" si="31">100*V13/V$19</f>
        <v>2.1446492577558183</v>
      </c>
      <c r="AA33" s="94"/>
    </row>
    <row r="34" spans="1:27" ht="15.75" x14ac:dyDescent="0.25">
      <c r="A34" s="24" t="s">
        <v>100</v>
      </c>
      <c r="B34" s="99">
        <v>0.72043486042348204</v>
      </c>
      <c r="C34" s="99">
        <v>1.6645891072346699</v>
      </c>
      <c r="D34" s="99">
        <v>2.4929186281069802</v>
      </c>
      <c r="E34" s="99">
        <v>3.05363029390776</v>
      </c>
      <c r="F34" s="99">
        <v>3.6124437812647701</v>
      </c>
      <c r="G34" s="154">
        <f t="shared" si="0"/>
        <v>4.1701382272252872</v>
      </c>
      <c r="H34" s="154">
        <f t="shared" si="0"/>
        <v>4.546067951790806</v>
      </c>
      <c r="I34" s="196">
        <f t="shared" si="0"/>
        <v>4.7687900744541327</v>
      </c>
      <c r="J34" s="196">
        <f t="shared" si="0"/>
        <v>4.8744052254328469</v>
      </c>
      <c r="K34" s="196">
        <f t="shared" si="0"/>
        <v>4.7901609997258863</v>
      </c>
      <c r="L34" s="196">
        <f t="shared" si="0"/>
        <v>4.6250989231508433</v>
      </c>
      <c r="M34" s="196">
        <f t="shared" si="0"/>
        <v>4.3807573310927594</v>
      </c>
      <c r="N34" s="196">
        <f t="shared" si="0"/>
        <v>4.0480016764625608</v>
      </c>
      <c r="O34" s="196">
        <f t="shared" si="0"/>
        <v>3.6953328775101926</v>
      </c>
      <c r="P34" s="196">
        <f t="shared" si="1"/>
        <v>3.3280914879531527</v>
      </c>
      <c r="Q34" s="196">
        <f t="shared" si="1"/>
        <v>2.9778520863952758</v>
      </c>
      <c r="R34" s="196">
        <f t="shared" ref="R34:S34" si="32">100*R14/R$19</f>
        <v>2.6404150784323122</v>
      </c>
      <c r="S34" s="196">
        <f t="shared" si="32"/>
        <v>2.3425960192440747</v>
      </c>
      <c r="T34" s="196">
        <f t="shared" ref="T34:U34" si="33">100*T14/T$19</f>
        <v>2.1127148316265112</v>
      </c>
      <c r="U34" s="196">
        <f t="shared" si="33"/>
        <v>1.9715594444281292</v>
      </c>
      <c r="V34" s="196">
        <f t="shared" ref="V34" si="34">100*V14/V$19</f>
        <v>1.8615472957786077</v>
      </c>
      <c r="AA34" s="94"/>
    </row>
    <row r="35" spans="1:27" ht="15.75" x14ac:dyDescent="0.25">
      <c r="A35" s="24" t="s">
        <v>101</v>
      </c>
      <c r="B35" s="99">
        <v>0.56353603128486296</v>
      </c>
      <c r="C35" s="99">
        <v>1.19446708719479</v>
      </c>
      <c r="D35" s="99">
        <v>1.5599451116747001</v>
      </c>
      <c r="E35" s="99">
        <v>1.83539470351613</v>
      </c>
      <c r="F35" s="99">
        <v>2.1392219200828002</v>
      </c>
      <c r="G35" s="154">
        <f t="shared" si="0"/>
        <v>2.4041049493905584</v>
      </c>
      <c r="H35" s="154">
        <f t="shared" si="0"/>
        <v>2.5775334249656381</v>
      </c>
      <c r="I35" s="196">
        <f t="shared" si="0"/>
        <v>2.6752349892776559</v>
      </c>
      <c r="J35" s="196">
        <f t="shared" si="0"/>
        <v>2.7085118750336328</v>
      </c>
      <c r="K35" s="196">
        <f t="shared" si="0"/>
        <v>2.6864483987406733</v>
      </c>
      <c r="L35" s="196">
        <f t="shared" si="0"/>
        <v>2.6615627031457563</v>
      </c>
      <c r="M35" s="196">
        <f t="shared" si="0"/>
        <v>2.5646243320948918</v>
      </c>
      <c r="N35" s="196">
        <f t="shared" si="0"/>
        <v>2.4072846782619117</v>
      </c>
      <c r="O35" s="196">
        <f t="shared" si="0"/>
        <v>2.2011615048916577</v>
      </c>
      <c r="P35" s="196">
        <f t="shared" si="1"/>
        <v>1.9716856814085737</v>
      </c>
      <c r="Q35" s="196">
        <f t="shared" si="1"/>
        <v>1.742923419380082</v>
      </c>
      <c r="R35" s="196">
        <f t="shared" ref="R35:S35" si="35">100*R15/R$19</f>
        <v>1.5359136574482064</v>
      </c>
      <c r="S35" s="196">
        <f t="shared" si="35"/>
        <v>1.3534811501391815</v>
      </c>
      <c r="T35" s="196">
        <f t="shared" ref="T35:U35" si="36">100*T15/T$19</f>
        <v>1.2012389100791967</v>
      </c>
      <c r="U35" s="196">
        <f t="shared" si="36"/>
        <v>1.1473611606083385</v>
      </c>
      <c r="V35" s="196">
        <f t="shared" ref="V35" si="37">100*V15/V$19</f>
        <v>1.1164041881140858</v>
      </c>
      <c r="AA35" s="94"/>
    </row>
    <row r="36" spans="1:27" ht="15.75" x14ac:dyDescent="0.25">
      <c r="A36" s="24" t="s">
        <v>102</v>
      </c>
      <c r="B36" s="99">
        <v>0.35490494520145899</v>
      </c>
      <c r="C36" s="99">
        <v>0.68105491528824602</v>
      </c>
      <c r="D36" s="99">
        <v>0.963105966274305</v>
      </c>
      <c r="E36" s="99">
        <v>1.21679104226074</v>
      </c>
      <c r="F36" s="99">
        <v>1.4570007605686099</v>
      </c>
      <c r="G36" s="154">
        <f t="shared" si="0"/>
        <v>1.7263914176995572</v>
      </c>
      <c r="H36" s="154">
        <f t="shared" si="0"/>
        <v>1.9725784648938465</v>
      </c>
      <c r="I36" s="196">
        <f t="shared" si="0"/>
        <v>2.1604102119526938</v>
      </c>
      <c r="J36" s="196">
        <f t="shared" si="0"/>
        <v>2.2310467098442941</v>
      </c>
      <c r="K36" s="196">
        <f t="shared" si="0"/>
        <v>2.2090113362471597</v>
      </c>
      <c r="L36" s="196">
        <f t="shared" si="0"/>
        <v>2.1601459823068883</v>
      </c>
      <c r="M36" s="196">
        <f t="shared" si="0"/>
        <v>2.044653914656934</v>
      </c>
      <c r="N36" s="196">
        <f t="shared" si="0"/>
        <v>1.9037853644990943</v>
      </c>
      <c r="O36" s="196">
        <f t="shared" si="0"/>
        <v>1.751500417837879</v>
      </c>
      <c r="P36" s="196">
        <f t="shared" si="1"/>
        <v>1.5842485678902511</v>
      </c>
      <c r="Q36" s="196">
        <f t="shared" si="1"/>
        <v>1.4296188888560091</v>
      </c>
      <c r="R36" s="196">
        <f t="shared" ref="R36:S36" si="38">100*R16/R$19</f>
        <v>1.2930589860695636</v>
      </c>
      <c r="S36" s="196">
        <f t="shared" si="38"/>
        <v>1.1731484014223881</v>
      </c>
      <c r="T36" s="196">
        <f t="shared" ref="T36:U36" si="39">100*T16/T$19</f>
        <v>1.0601799897562942</v>
      </c>
      <c r="U36" s="196">
        <f t="shared" si="39"/>
        <v>0.99433204935982555</v>
      </c>
      <c r="V36" s="196">
        <f t="shared" ref="V36" si="40">100*V16/V$19</f>
        <v>0.94580438047569382</v>
      </c>
      <c r="AA36" s="94"/>
    </row>
    <row r="37" spans="1:27" ht="15.75" x14ac:dyDescent="0.25">
      <c r="A37" s="24" t="s">
        <v>103</v>
      </c>
      <c r="B37" s="99">
        <v>90.676073031711397</v>
      </c>
      <c r="C37" s="99">
        <v>79.110319659898906</v>
      </c>
      <c r="D37" s="99">
        <v>68.548861589151898</v>
      </c>
      <c r="E37" s="99">
        <v>59.384169871155898</v>
      </c>
      <c r="F37" s="99">
        <v>50.3808686376005</v>
      </c>
      <c r="G37" s="154">
        <f t="shared" si="0"/>
        <v>42.042163175169264</v>
      </c>
      <c r="H37" s="154">
        <f t="shared" si="0"/>
        <v>34.624243181534197</v>
      </c>
      <c r="I37" s="196">
        <f t="shared" si="0"/>
        <v>27.916515723940719</v>
      </c>
      <c r="J37" s="196">
        <f t="shared" si="0"/>
        <v>21.857417765564424</v>
      </c>
      <c r="K37" s="196">
        <f t="shared" si="0"/>
        <v>17.124750170544921</v>
      </c>
      <c r="L37" s="196">
        <f t="shared" si="0"/>
        <v>13.086340479353325</v>
      </c>
      <c r="M37" s="196">
        <f t="shared" si="0"/>
        <v>9.8668784708091</v>
      </c>
      <c r="N37" s="196">
        <f t="shared" si="0"/>
        <v>7.3271503715339428</v>
      </c>
      <c r="O37" s="196">
        <f t="shared" si="0"/>
        <v>5.4911916398659528</v>
      </c>
      <c r="P37" s="196">
        <f t="shared" si="1"/>
        <v>4.2125223718201728</v>
      </c>
      <c r="Q37" s="196">
        <f t="shared" si="1"/>
        <v>3.2555230044355006</v>
      </c>
      <c r="R37" s="196">
        <f t="shared" ref="R37:S37" si="41">100*R17/R$19</f>
        <v>2.5812852454009905</v>
      </c>
      <c r="S37" s="196">
        <f t="shared" si="41"/>
        <v>2.1540169592431093</v>
      </c>
      <c r="T37" s="196">
        <f t="shared" ref="T37:U37" si="42">100*T17/T$19</f>
        <v>1.8689019547415169</v>
      </c>
      <c r="U37" s="196">
        <f t="shared" si="42"/>
        <v>1.7127275296037512</v>
      </c>
      <c r="V37" s="196">
        <f t="shared" ref="V37" si="43">100*V17/V$19</f>
        <v>1.6704167384779605</v>
      </c>
    </row>
    <row r="38" spans="1:27" ht="15.75" x14ac:dyDescent="0.25">
      <c r="A38" s="26" t="s">
        <v>34</v>
      </c>
      <c r="B38" s="100">
        <v>100</v>
      </c>
      <c r="C38" s="100">
        <v>100</v>
      </c>
      <c r="D38" s="100">
        <v>100</v>
      </c>
      <c r="E38" s="100">
        <v>100</v>
      </c>
      <c r="F38" s="100">
        <v>100</v>
      </c>
      <c r="G38" s="116">
        <f>100*G19/G$19</f>
        <v>100</v>
      </c>
      <c r="H38" s="116">
        <f t="shared" ref="H38:Q38" si="44">100*H19/H$19</f>
        <v>100</v>
      </c>
      <c r="I38" s="116">
        <f t="shared" si="44"/>
        <v>100</v>
      </c>
      <c r="J38" s="116">
        <f t="shared" si="44"/>
        <v>100</v>
      </c>
      <c r="K38" s="116">
        <f t="shared" si="44"/>
        <v>100</v>
      </c>
      <c r="L38" s="116">
        <f t="shared" si="44"/>
        <v>100</v>
      </c>
      <c r="M38" s="116">
        <f t="shared" si="44"/>
        <v>100</v>
      </c>
      <c r="N38" s="116">
        <f t="shared" si="44"/>
        <v>100</v>
      </c>
      <c r="O38" s="116">
        <f t="shared" si="44"/>
        <v>100</v>
      </c>
      <c r="P38" s="116">
        <f t="shared" si="44"/>
        <v>100</v>
      </c>
      <c r="Q38" s="116">
        <f t="shared" si="44"/>
        <v>100</v>
      </c>
      <c r="R38" s="116">
        <f t="shared" ref="R38:S38" si="45">100*R19/R$19</f>
        <v>100</v>
      </c>
      <c r="S38" s="116">
        <f t="shared" si="45"/>
        <v>100</v>
      </c>
      <c r="T38" s="116">
        <f t="shared" ref="T38:U38" si="46">100*T19/T$19</f>
        <v>100</v>
      </c>
      <c r="U38" s="116">
        <f t="shared" si="46"/>
        <v>100</v>
      </c>
      <c r="V38" s="116">
        <f t="shared" ref="V38" si="47">100*V19/V$19</f>
        <v>100</v>
      </c>
    </row>
    <row r="39" spans="1:27" ht="14.25" x14ac:dyDescent="0.2">
      <c r="A39" s="108" t="s">
        <v>302</v>
      </c>
    </row>
    <row r="40" spans="1:27" ht="14.25" x14ac:dyDescent="0.2">
      <c r="A40" s="108"/>
    </row>
    <row r="41" spans="1:27" s="55" customFormat="1" x14ac:dyDescent="0.2">
      <c r="A41"/>
      <c r="B41"/>
      <c r="C41"/>
      <c r="D41"/>
      <c r="E41"/>
      <c r="F41"/>
      <c r="G41"/>
      <c r="H41"/>
      <c r="I41"/>
      <c r="J41"/>
      <c r="K41"/>
      <c r="L41"/>
      <c r="M41"/>
      <c r="N41"/>
      <c r="O41"/>
      <c r="P41"/>
      <c r="Q41"/>
      <c r="R41"/>
    </row>
    <row r="42" spans="1:27" s="55" customFormat="1" x14ac:dyDescent="0.2">
      <c r="A42"/>
      <c r="B42"/>
      <c r="C42"/>
      <c r="D42"/>
      <c r="E42"/>
      <c r="F42"/>
      <c r="G42"/>
      <c r="H42"/>
      <c r="I42"/>
      <c r="J42"/>
      <c r="K42"/>
      <c r="L42"/>
      <c r="M42"/>
      <c r="N42"/>
      <c r="O42"/>
      <c r="P42"/>
      <c r="Q42"/>
      <c r="R42"/>
    </row>
    <row r="43" spans="1:27" s="55" customFormat="1" ht="15.75" hidden="1" x14ac:dyDescent="0.25">
      <c r="A43" s="58"/>
      <c r="B43" s="59"/>
      <c r="C43" s="59"/>
      <c r="D43" s="59"/>
      <c r="E43" s="59"/>
      <c r="F43" s="59"/>
      <c r="G43" s="59"/>
      <c r="H43" s="57"/>
      <c r="I43" s="57"/>
      <c r="J43" s="57"/>
      <c r="K43" s="57"/>
      <c r="L43" s="57"/>
      <c r="M43" s="57"/>
      <c r="N43" s="57"/>
      <c r="O43" s="57"/>
      <c r="P43" s="57"/>
      <c r="Q43" s="57"/>
      <c r="R43" s="60"/>
    </row>
    <row r="44" spans="1:27" s="55" customFormat="1" ht="73.5" hidden="1" customHeight="1" x14ac:dyDescent="0.2">
      <c r="A44" s="61"/>
      <c r="B44" s="62"/>
      <c r="C44" s="62"/>
      <c r="D44" s="62"/>
      <c r="E44" s="62"/>
      <c r="F44" s="62"/>
      <c r="G44" s="62"/>
      <c r="H44" s="62"/>
      <c r="I44" s="62"/>
      <c r="J44" s="62"/>
      <c r="K44" s="62"/>
      <c r="L44" s="62"/>
      <c r="M44" s="62"/>
      <c r="N44" s="62"/>
      <c r="O44" s="62"/>
      <c r="P44" s="62"/>
      <c r="Q44" s="62"/>
      <c r="R44" s="62"/>
    </row>
    <row r="45" spans="1:27" s="55" customFormat="1" ht="15.75" hidden="1" x14ac:dyDescent="0.25">
      <c r="A45" s="63" t="s">
        <v>88</v>
      </c>
      <c r="B45" s="62"/>
      <c r="C45" s="62"/>
      <c r="D45" s="62"/>
      <c r="E45" s="62"/>
      <c r="F45" s="62"/>
      <c r="G45" s="62"/>
      <c r="H45" s="62"/>
      <c r="I45" s="62"/>
      <c r="J45" s="62"/>
      <c r="K45" s="62"/>
      <c r="L45" s="62"/>
      <c r="M45" s="62"/>
      <c r="N45" s="62"/>
      <c r="O45" s="62"/>
      <c r="P45" s="62"/>
      <c r="Q45" s="62"/>
      <c r="R45" s="62"/>
    </row>
    <row r="46" spans="1:27" s="55" customFormat="1" ht="15.75" hidden="1" x14ac:dyDescent="0.2">
      <c r="A46" s="64" t="s">
        <v>89</v>
      </c>
      <c r="B46" s="62"/>
      <c r="C46" s="62"/>
      <c r="D46" s="62"/>
      <c r="E46" s="62"/>
      <c r="F46" s="62"/>
      <c r="G46" s="62"/>
      <c r="H46" s="62"/>
      <c r="I46" s="62"/>
      <c r="J46" s="62"/>
      <c r="K46" s="62"/>
      <c r="L46" s="62"/>
      <c r="M46" s="62"/>
      <c r="N46" s="62"/>
      <c r="O46" s="62"/>
      <c r="P46" s="62"/>
      <c r="Q46" s="62"/>
      <c r="R46" s="62"/>
    </row>
    <row r="47" spans="1:27" s="55" customFormat="1" ht="16.5" hidden="1" thickBot="1" x14ac:dyDescent="0.3">
      <c r="A47" s="65"/>
      <c r="B47" s="65"/>
      <c r="C47" s="65"/>
      <c r="D47" s="65"/>
      <c r="E47" s="65"/>
      <c r="F47" s="65"/>
      <c r="G47" s="65"/>
      <c r="H47" s="65"/>
      <c r="I47" s="65"/>
      <c r="J47" s="65"/>
      <c r="K47" s="65"/>
      <c r="L47" s="65"/>
      <c r="M47" s="65"/>
      <c r="N47" s="65"/>
      <c r="O47" s="65"/>
      <c r="P47" s="65"/>
      <c r="Q47" s="66"/>
      <c r="R47" s="66" t="s">
        <v>141</v>
      </c>
    </row>
    <row r="48" spans="1:27" s="55" customFormat="1" ht="48.75" hidden="1" x14ac:dyDescent="0.35">
      <c r="A48" s="67"/>
      <c r="B48" s="68" t="s">
        <v>90</v>
      </c>
      <c r="C48" s="68" t="s">
        <v>91</v>
      </c>
      <c r="D48" s="68" t="s">
        <v>92</v>
      </c>
      <c r="E48" s="68" t="s">
        <v>93</v>
      </c>
      <c r="F48" s="68" t="s">
        <v>94</v>
      </c>
      <c r="G48" s="68" t="s">
        <v>95</v>
      </c>
      <c r="H48" s="68" t="s">
        <v>96</v>
      </c>
      <c r="I48" s="68" t="s">
        <v>97</v>
      </c>
      <c r="J48" s="68" t="s">
        <v>98</v>
      </c>
      <c r="K48" s="68" t="s">
        <v>99</v>
      </c>
      <c r="L48" s="68" t="s">
        <v>100</v>
      </c>
      <c r="M48" s="68" t="s">
        <v>101</v>
      </c>
      <c r="N48" s="68"/>
      <c r="O48" s="68" t="s">
        <v>102</v>
      </c>
      <c r="P48" s="68" t="s">
        <v>103</v>
      </c>
      <c r="Q48" s="68" t="s">
        <v>34</v>
      </c>
      <c r="R48" s="68" t="s">
        <v>142</v>
      </c>
    </row>
    <row r="49" spans="1:18" s="55" customFormat="1" ht="15.75" hidden="1" x14ac:dyDescent="0.25">
      <c r="A49" s="69" t="s">
        <v>105</v>
      </c>
      <c r="B49" s="70"/>
      <c r="C49" s="70"/>
      <c r="D49" s="70"/>
      <c r="E49" s="70"/>
      <c r="F49" s="70"/>
      <c r="G49" s="70"/>
      <c r="H49" s="70"/>
      <c r="I49" s="70"/>
      <c r="J49" s="70"/>
      <c r="K49" s="70"/>
      <c r="L49" s="70"/>
      <c r="M49" s="70"/>
      <c r="N49" s="70"/>
      <c r="O49" s="70"/>
      <c r="P49" s="70"/>
      <c r="Q49" s="71"/>
      <c r="R49" s="71"/>
    </row>
    <row r="50" spans="1:18" s="55" customFormat="1" ht="15.75" hidden="1" x14ac:dyDescent="0.25">
      <c r="A50" s="72">
        <v>2001</v>
      </c>
      <c r="B50" s="73">
        <v>0.23699999999999999</v>
      </c>
      <c r="C50" s="73">
        <v>1.2E-2</v>
      </c>
      <c r="D50" s="73">
        <v>13.96</v>
      </c>
      <c r="E50" s="73">
        <v>21.405000000000001</v>
      </c>
      <c r="F50" s="73">
        <v>183.88800000000001</v>
      </c>
      <c r="G50" s="73">
        <v>297.36200000000002</v>
      </c>
      <c r="H50" s="73">
        <v>519.38499999999999</v>
      </c>
      <c r="I50" s="73">
        <v>236.00200000000001</v>
      </c>
      <c r="J50" s="73">
        <v>188.721</v>
      </c>
      <c r="K50" s="73">
        <v>242.53100000000001</v>
      </c>
      <c r="L50" s="73">
        <v>193.93</v>
      </c>
      <c r="M50" s="73">
        <v>147.726</v>
      </c>
      <c r="N50" s="73"/>
      <c r="O50" s="73">
        <v>98.91</v>
      </c>
      <c r="P50" s="73">
        <v>441.91299999999956</v>
      </c>
      <c r="Q50" s="74">
        <v>2585.982</v>
      </c>
      <c r="R50" s="75">
        <v>177.834796592652</v>
      </c>
    </row>
    <row r="51" spans="1:18" s="55" customFormat="1" ht="15.75" hidden="1" x14ac:dyDescent="0.25">
      <c r="A51" s="72">
        <v>2002</v>
      </c>
      <c r="B51" s="73">
        <v>0.1</v>
      </c>
      <c r="C51" s="73">
        <v>4.3970000000000002</v>
      </c>
      <c r="D51" s="73">
        <v>35.064999999999998</v>
      </c>
      <c r="E51" s="73">
        <v>26.212</v>
      </c>
      <c r="F51" s="73">
        <v>217.98</v>
      </c>
      <c r="G51" s="73">
        <v>272.101</v>
      </c>
      <c r="H51" s="73">
        <v>473.80799999999999</v>
      </c>
      <c r="I51" s="73">
        <v>204.84800000000001</v>
      </c>
      <c r="J51" s="73">
        <v>155.726</v>
      </c>
      <c r="K51" s="73">
        <v>201.197</v>
      </c>
      <c r="L51" s="73">
        <v>182.36799999999999</v>
      </c>
      <c r="M51" s="73">
        <v>135.249</v>
      </c>
      <c r="N51" s="73"/>
      <c r="O51" s="73">
        <v>81.777000000000001</v>
      </c>
      <c r="P51" s="73">
        <v>691.303</v>
      </c>
      <c r="Q51" s="74">
        <v>2682.1309999999999</v>
      </c>
      <c r="R51" s="75">
        <v>175.38722531529601</v>
      </c>
    </row>
    <row r="52" spans="1:18" s="55" customFormat="1" ht="15.75" hidden="1" x14ac:dyDescent="0.25">
      <c r="A52" s="72">
        <v>2003</v>
      </c>
      <c r="B52" s="73">
        <v>3.5999999999999997E-2</v>
      </c>
      <c r="C52" s="73">
        <v>6.3540000000000001</v>
      </c>
      <c r="D52" s="73">
        <v>67.692999999999998</v>
      </c>
      <c r="E52" s="73">
        <v>43.959000000000003</v>
      </c>
      <c r="F52" s="73">
        <v>260.35700000000003</v>
      </c>
      <c r="G52" s="73">
        <v>470.28199999999998</v>
      </c>
      <c r="H52" s="73">
        <v>553.28800000000001</v>
      </c>
      <c r="I52" s="73">
        <v>246.12899999999999</v>
      </c>
      <c r="J52" s="73">
        <v>216.37</v>
      </c>
      <c r="K52" s="73">
        <v>229.733</v>
      </c>
      <c r="L52" s="73">
        <v>220.108</v>
      </c>
      <c r="M52" s="73">
        <v>139.74</v>
      </c>
      <c r="N52" s="73"/>
      <c r="O52" s="73">
        <v>105.096</v>
      </c>
      <c r="P52" s="73">
        <v>86.911000000000001</v>
      </c>
      <c r="Q52" s="74">
        <v>2646.056</v>
      </c>
      <c r="R52" s="75">
        <v>172.58271336716001</v>
      </c>
    </row>
    <row r="53" spans="1:18" s="55" customFormat="1" ht="15.75" hidden="1" x14ac:dyDescent="0.25">
      <c r="A53" s="72">
        <v>2004</v>
      </c>
      <c r="B53" s="73">
        <v>0.02</v>
      </c>
      <c r="C53" s="73">
        <v>8.2550000000000008</v>
      </c>
      <c r="D53" s="73">
        <v>71.100999999999999</v>
      </c>
      <c r="E53" s="73">
        <v>83.013000000000005</v>
      </c>
      <c r="F53" s="73">
        <v>243.292</v>
      </c>
      <c r="G53" s="73">
        <v>461.14499999999998</v>
      </c>
      <c r="H53" s="73">
        <v>567.84199999999998</v>
      </c>
      <c r="I53" s="73">
        <v>229.91900000000001</v>
      </c>
      <c r="J53" s="73">
        <v>219.67500000000001</v>
      </c>
      <c r="K53" s="73">
        <v>198.28800000000001</v>
      </c>
      <c r="L53" s="73">
        <v>201.80600000000001</v>
      </c>
      <c r="M53" s="73">
        <v>127.285</v>
      </c>
      <c r="N53" s="73"/>
      <c r="O53" s="73">
        <v>110.65</v>
      </c>
      <c r="P53" s="73">
        <v>76.787999999999997</v>
      </c>
      <c r="Q53" s="74">
        <v>2599.0790000000002</v>
      </c>
      <c r="R53" s="75">
        <v>171.283244478928</v>
      </c>
    </row>
    <row r="54" spans="1:18" s="55" customFormat="1" ht="15.75" hidden="1" x14ac:dyDescent="0.25">
      <c r="A54" s="72">
        <v>2005</v>
      </c>
      <c r="B54" s="73">
        <v>1.6E-2</v>
      </c>
      <c r="C54" s="73">
        <v>16.073</v>
      </c>
      <c r="D54" s="73">
        <v>58.5</v>
      </c>
      <c r="E54" s="73">
        <v>103.131</v>
      </c>
      <c r="F54" s="73">
        <v>245.04499999999999</v>
      </c>
      <c r="G54" s="73">
        <v>381.28300000000002</v>
      </c>
      <c r="H54" s="73">
        <v>598.32100000000003</v>
      </c>
      <c r="I54" s="73">
        <v>201.95500000000001</v>
      </c>
      <c r="J54" s="73">
        <v>205.60900000000001</v>
      </c>
      <c r="K54" s="73">
        <v>205.49700000000001</v>
      </c>
      <c r="L54" s="73">
        <v>174.33</v>
      </c>
      <c r="M54" s="73">
        <v>105.703</v>
      </c>
      <c r="N54" s="73"/>
      <c r="O54" s="73">
        <v>90.540999999999997</v>
      </c>
      <c r="P54" s="73">
        <v>57.451000000000001</v>
      </c>
      <c r="Q54" s="73">
        <v>2443.4549999999999</v>
      </c>
      <c r="R54" s="73">
        <v>169.7</v>
      </c>
    </row>
    <row r="55" spans="1:18" s="55" customFormat="1" ht="15.75" hidden="1" x14ac:dyDescent="0.25">
      <c r="A55" s="76">
        <v>2006</v>
      </c>
      <c r="B55" s="73">
        <v>8.9999999999999993E-3</v>
      </c>
      <c r="C55" s="73">
        <v>42.192</v>
      </c>
      <c r="D55" s="73">
        <v>63.325000000000003</v>
      </c>
      <c r="E55" s="73">
        <v>111.60899999999999</v>
      </c>
      <c r="F55" s="73">
        <v>260.89499999999998</v>
      </c>
      <c r="G55" s="73">
        <v>337.971</v>
      </c>
      <c r="H55" s="73">
        <v>568.202</v>
      </c>
      <c r="I55" s="73">
        <v>238.893</v>
      </c>
      <c r="J55" s="73">
        <v>154.001</v>
      </c>
      <c r="K55" s="73">
        <v>180.26300000000001</v>
      </c>
      <c r="L55" s="73">
        <v>163.47300000000001</v>
      </c>
      <c r="M55" s="73">
        <v>84.864999999999995</v>
      </c>
      <c r="N55" s="73"/>
      <c r="O55" s="73">
        <v>89.715999999999994</v>
      </c>
      <c r="P55" s="73">
        <v>44.628999999999998</v>
      </c>
      <c r="Q55" s="73">
        <v>2340.0429999999997</v>
      </c>
      <c r="R55" s="73">
        <v>167.74</v>
      </c>
    </row>
    <row r="56" spans="1:18" s="55" customFormat="1" ht="15.75" hidden="1" x14ac:dyDescent="0.25">
      <c r="A56" s="76">
        <v>2007</v>
      </c>
      <c r="B56" s="73">
        <v>5.1999999999999998E-2</v>
      </c>
      <c r="C56" s="73">
        <v>54.898000000000003</v>
      </c>
      <c r="D56" s="73">
        <v>75.716999999999999</v>
      </c>
      <c r="E56" s="73">
        <v>116.389</v>
      </c>
      <c r="F56" s="73">
        <v>376.017</v>
      </c>
      <c r="G56" s="73">
        <v>294.31799999999998</v>
      </c>
      <c r="H56" s="73">
        <v>563.40499999999997</v>
      </c>
      <c r="I56" s="73">
        <v>243.07499999999999</v>
      </c>
      <c r="J56" s="73">
        <v>158.23099999999999</v>
      </c>
      <c r="K56" s="73">
        <v>197.798</v>
      </c>
      <c r="L56" s="73">
        <v>126.85899999999999</v>
      </c>
      <c r="M56" s="73">
        <v>61.823</v>
      </c>
      <c r="N56" s="73"/>
      <c r="O56" s="73">
        <v>83.206999999999994</v>
      </c>
      <c r="P56" s="73">
        <v>38.290999999999997</v>
      </c>
      <c r="Q56" s="73">
        <v>2390.08</v>
      </c>
      <c r="R56" s="73">
        <v>164.74</v>
      </c>
    </row>
    <row r="57" spans="1:18" s="55" customFormat="1" ht="15.75" hidden="1" x14ac:dyDescent="0.25">
      <c r="A57" s="76">
        <v>2008</v>
      </c>
      <c r="B57" s="73">
        <v>3.4950000000000001</v>
      </c>
      <c r="C57" s="73">
        <v>71.021000000000001</v>
      </c>
      <c r="D57" s="73">
        <v>152.18</v>
      </c>
      <c r="E57" s="73">
        <v>112.64700000000001</v>
      </c>
      <c r="F57" s="73">
        <v>384.98500000000001</v>
      </c>
      <c r="G57" s="73">
        <v>286.99700000000001</v>
      </c>
      <c r="H57" s="73">
        <v>431.697</v>
      </c>
      <c r="I57" s="73">
        <v>190.97800000000001</v>
      </c>
      <c r="J57" s="73">
        <v>129.32</v>
      </c>
      <c r="K57" s="73">
        <v>153.38800000000001</v>
      </c>
      <c r="L57" s="73">
        <v>81.552999999999997</v>
      </c>
      <c r="M57" s="73">
        <v>32.182000000000002</v>
      </c>
      <c r="N57" s="73"/>
      <c r="O57" s="73">
        <v>53.36</v>
      </c>
      <c r="P57" s="73">
        <v>28.195</v>
      </c>
      <c r="Q57" s="73">
        <v>2111.998</v>
      </c>
      <c r="R57" s="73">
        <v>158.23980193905001</v>
      </c>
    </row>
    <row r="58" spans="1:18" s="55" customFormat="1" ht="15.75" hidden="1" x14ac:dyDescent="0.25">
      <c r="A58" s="76">
        <v>2009</v>
      </c>
      <c r="B58" s="73">
        <v>17.806999999999999</v>
      </c>
      <c r="C58" s="73">
        <v>109.383</v>
      </c>
      <c r="D58" s="73">
        <v>269.21199999999999</v>
      </c>
      <c r="E58" s="73">
        <v>142.55099999999999</v>
      </c>
      <c r="F58" s="73">
        <v>377.39600000000002</v>
      </c>
      <c r="G58" s="73">
        <v>253.94399999999999</v>
      </c>
      <c r="H58" s="73">
        <v>355.35300000000001</v>
      </c>
      <c r="I58" s="73">
        <v>111.735</v>
      </c>
      <c r="J58" s="73">
        <v>107.273</v>
      </c>
      <c r="K58" s="73">
        <v>86.492000000000004</v>
      </c>
      <c r="L58" s="73">
        <v>59.868000000000002</v>
      </c>
      <c r="M58" s="73">
        <v>26.768000000000001</v>
      </c>
      <c r="N58" s="73"/>
      <c r="O58" s="73">
        <v>31.376999999999999</v>
      </c>
      <c r="P58" s="73">
        <v>19.093</v>
      </c>
      <c r="Q58" s="73">
        <v>1968.252</v>
      </c>
      <c r="R58" s="73">
        <v>149.760982557093</v>
      </c>
    </row>
    <row r="59" spans="1:18" s="55" customFormat="1" ht="15.75" hidden="1" x14ac:dyDescent="0.25">
      <c r="A59" s="76">
        <v>2010</v>
      </c>
      <c r="B59" s="73">
        <v>36.328000000000003</v>
      </c>
      <c r="C59" s="73">
        <v>137.75299999999999</v>
      </c>
      <c r="D59" s="73">
        <v>324.84899999999999</v>
      </c>
      <c r="E59" s="73">
        <v>254.32900000000001</v>
      </c>
      <c r="F59" s="73">
        <v>361.17700000000002</v>
      </c>
      <c r="G59" s="73">
        <v>217.71799999999999</v>
      </c>
      <c r="H59" s="73">
        <v>300.20100000000002</v>
      </c>
      <c r="I59" s="73">
        <v>79.209000000000003</v>
      </c>
      <c r="J59" s="73">
        <v>96.546000000000006</v>
      </c>
      <c r="K59" s="73">
        <v>76.457999999999998</v>
      </c>
      <c r="L59" s="73">
        <v>43.793999999999997</v>
      </c>
      <c r="M59" s="73">
        <v>29.963999999999999</v>
      </c>
      <c r="N59" s="73"/>
      <c r="O59" s="73">
        <v>20.855</v>
      </c>
      <c r="P59" s="73">
        <v>17.143999999999998</v>
      </c>
      <c r="Q59" s="73">
        <v>1996.325</v>
      </c>
      <c r="R59" s="73">
        <v>144.313697938693</v>
      </c>
    </row>
    <row r="60" spans="1:18" s="55" customFormat="1" ht="15.75" hidden="1" x14ac:dyDescent="0.25">
      <c r="A60" s="76">
        <v>2011</v>
      </c>
      <c r="B60" s="73">
        <v>72.897999999999996</v>
      </c>
      <c r="C60" s="73">
        <v>201.572</v>
      </c>
      <c r="D60" s="73">
        <v>316.05200000000002</v>
      </c>
      <c r="E60" s="73">
        <v>295.82</v>
      </c>
      <c r="F60" s="73">
        <v>343.24099999999999</v>
      </c>
      <c r="G60" s="73">
        <v>196.09700000000001</v>
      </c>
      <c r="H60" s="73">
        <v>218.505</v>
      </c>
      <c r="I60" s="73">
        <v>73.042000000000002</v>
      </c>
      <c r="J60" s="73">
        <v>63.695</v>
      </c>
      <c r="K60" s="73">
        <v>51.271000000000001</v>
      </c>
      <c r="L60" s="73">
        <v>21.329000000000001</v>
      </c>
      <c r="M60" s="73">
        <v>28.129000000000001</v>
      </c>
      <c r="N60" s="73"/>
      <c r="O60" s="73">
        <v>11.436</v>
      </c>
      <c r="P60" s="73">
        <v>14.324</v>
      </c>
      <c r="Q60" s="73">
        <v>1907.4110000000001</v>
      </c>
      <c r="R60" s="73">
        <v>138.16368925464101</v>
      </c>
    </row>
    <row r="61" spans="1:18" s="55" customFormat="1" ht="15.75" hidden="1" x14ac:dyDescent="0.25">
      <c r="A61" s="76">
        <v>2012</v>
      </c>
      <c r="B61" s="73">
        <v>173.22200000000001</v>
      </c>
      <c r="C61" s="73">
        <v>220.09200000000001</v>
      </c>
      <c r="D61" s="73">
        <v>350.608</v>
      </c>
      <c r="E61" s="73">
        <v>382.69299999999998</v>
      </c>
      <c r="F61" s="73">
        <v>322.84300000000002</v>
      </c>
      <c r="G61" s="73">
        <v>194.09</v>
      </c>
      <c r="H61" s="73">
        <v>155.428</v>
      </c>
      <c r="I61" s="73">
        <v>59.13</v>
      </c>
      <c r="J61" s="73">
        <v>38.558999999999997</v>
      </c>
      <c r="K61" s="73">
        <v>47.076999999999998</v>
      </c>
      <c r="L61" s="73">
        <v>18.488</v>
      </c>
      <c r="M61" s="73">
        <v>25.076000000000001</v>
      </c>
      <c r="N61" s="73"/>
      <c r="O61" s="73">
        <v>9.4920000000000009</v>
      </c>
      <c r="P61" s="73">
        <v>14.026999999999999</v>
      </c>
      <c r="Q61" s="73">
        <v>2010.825</v>
      </c>
      <c r="R61" s="73">
        <v>132.95120487901099</v>
      </c>
    </row>
    <row r="62" spans="1:18" s="55" customFormat="1" ht="15.75" hidden="1" x14ac:dyDescent="0.25">
      <c r="A62" s="72" t="s">
        <v>106</v>
      </c>
      <c r="B62" s="73">
        <v>3.5999999999999997E-2</v>
      </c>
      <c r="C62" s="73">
        <v>1.7130000000000001</v>
      </c>
      <c r="D62" s="73">
        <v>16.952000000000002</v>
      </c>
      <c r="E62" s="73">
        <v>8.9039999999999999</v>
      </c>
      <c r="F62" s="73">
        <v>75.998000000000005</v>
      </c>
      <c r="G62" s="73">
        <v>130.85300000000001</v>
      </c>
      <c r="H62" s="73">
        <v>156.43299999999999</v>
      </c>
      <c r="I62" s="73">
        <v>70.831000000000003</v>
      </c>
      <c r="J62" s="73">
        <v>58.451000000000001</v>
      </c>
      <c r="K62" s="73">
        <v>64.944999999999993</v>
      </c>
      <c r="L62" s="73">
        <v>65.010000000000005</v>
      </c>
      <c r="M62" s="73">
        <v>40.36</v>
      </c>
      <c r="N62" s="73"/>
      <c r="O62" s="73">
        <v>28.361999999999998</v>
      </c>
      <c r="P62" s="73">
        <v>18.753</v>
      </c>
      <c r="Q62" s="74">
        <v>737.601</v>
      </c>
      <c r="R62" s="75">
        <v>172.84355941729001</v>
      </c>
    </row>
    <row r="63" spans="1:18" s="55" customFormat="1" ht="15.75" hidden="1" x14ac:dyDescent="0.25">
      <c r="A63" s="72" t="s">
        <v>107</v>
      </c>
      <c r="B63" s="73">
        <v>1.2999999999999999E-2</v>
      </c>
      <c r="C63" s="73">
        <v>1.619</v>
      </c>
      <c r="D63" s="73">
        <v>16.867999999999999</v>
      </c>
      <c r="E63" s="73">
        <v>9.27</v>
      </c>
      <c r="F63" s="73">
        <v>66.503</v>
      </c>
      <c r="G63" s="73">
        <v>107.94799999999999</v>
      </c>
      <c r="H63" s="73">
        <v>133.04900000000001</v>
      </c>
      <c r="I63" s="73">
        <v>62.384</v>
      </c>
      <c r="J63" s="73">
        <v>51.37</v>
      </c>
      <c r="K63" s="73">
        <v>60.588000000000001</v>
      </c>
      <c r="L63" s="73">
        <v>54.506999999999998</v>
      </c>
      <c r="M63" s="73">
        <v>33.356000000000002</v>
      </c>
      <c r="N63" s="73"/>
      <c r="O63" s="73">
        <v>23.619</v>
      </c>
      <c r="P63" s="73">
        <v>21.56</v>
      </c>
      <c r="Q63" s="74">
        <v>642.654</v>
      </c>
      <c r="R63" s="75">
        <v>172.640790282952</v>
      </c>
    </row>
    <row r="64" spans="1:18" s="55" customFormat="1" ht="15.75" hidden="1" x14ac:dyDescent="0.25">
      <c r="A64" s="72" t="s">
        <v>108</v>
      </c>
      <c r="B64" s="73">
        <v>1.6E-2</v>
      </c>
      <c r="C64" s="73">
        <v>1.621</v>
      </c>
      <c r="D64" s="73">
        <v>19.449000000000002</v>
      </c>
      <c r="E64" s="73">
        <v>12.132999999999999</v>
      </c>
      <c r="F64" s="73">
        <v>71.594999999999999</v>
      </c>
      <c r="G64" s="73">
        <v>139.18299999999999</v>
      </c>
      <c r="H64" s="73">
        <v>152.19999999999999</v>
      </c>
      <c r="I64" s="73">
        <v>66.703000000000003</v>
      </c>
      <c r="J64" s="73">
        <v>63.398000000000003</v>
      </c>
      <c r="K64" s="73">
        <v>62.981999999999999</v>
      </c>
      <c r="L64" s="73">
        <v>60.029000000000003</v>
      </c>
      <c r="M64" s="73">
        <v>38.121000000000002</v>
      </c>
      <c r="N64" s="73"/>
      <c r="O64" s="73">
        <v>30.36</v>
      </c>
      <c r="P64" s="73">
        <v>24.986000000000001</v>
      </c>
      <c r="Q64" s="74">
        <v>742.77599999999995</v>
      </c>
      <c r="R64" s="75">
        <v>172.39062399866299</v>
      </c>
    </row>
    <row r="65" spans="1:18" s="55" customFormat="1" ht="15.75" hidden="1" x14ac:dyDescent="0.25">
      <c r="A65" s="72" t="s">
        <v>109</v>
      </c>
      <c r="B65" s="73">
        <v>0.01</v>
      </c>
      <c r="C65" s="73">
        <v>1.401</v>
      </c>
      <c r="D65" s="73">
        <v>14.423999999999999</v>
      </c>
      <c r="E65" s="73">
        <v>13.651999999999999</v>
      </c>
      <c r="F65" s="73">
        <v>46.26</v>
      </c>
      <c r="G65" s="73">
        <v>92.296999999999997</v>
      </c>
      <c r="H65" s="73">
        <v>111.604</v>
      </c>
      <c r="I65" s="73">
        <v>46.210999999999999</v>
      </c>
      <c r="J65" s="73">
        <v>43.151000000000003</v>
      </c>
      <c r="K65" s="73">
        <v>41.218000000000004</v>
      </c>
      <c r="L65" s="73">
        <v>40.569000000000003</v>
      </c>
      <c r="M65" s="73">
        <v>27.902999999999999</v>
      </c>
      <c r="N65" s="73"/>
      <c r="O65" s="73">
        <v>22.751999999999999</v>
      </c>
      <c r="P65" s="73">
        <v>21.573</v>
      </c>
      <c r="Q65" s="74">
        <v>523.02499999999998</v>
      </c>
      <c r="R65" s="75">
        <v>172.398293356094</v>
      </c>
    </row>
    <row r="66" spans="1:18" s="55" customFormat="1" ht="15.75" hidden="1" x14ac:dyDescent="0.25">
      <c r="A66" s="72" t="s">
        <v>110</v>
      </c>
      <c r="B66" s="73">
        <v>4.9000000000000002E-2</v>
      </c>
      <c r="C66" s="73">
        <v>2.4020000000000001</v>
      </c>
      <c r="D66" s="73">
        <v>21.896999999999998</v>
      </c>
      <c r="E66" s="73">
        <v>22.16</v>
      </c>
      <c r="F66" s="73">
        <v>67.641000000000005</v>
      </c>
      <c r="G66" s="73">
        <v>140.08600000000001</v>
      </c>
      <c r="H66" s="73">
        <v>164.369</v>
      </c>
      <c r="I66" s="73">
        <v>72.760999999999996</v>
      </c>
      <c r="J66" s="73">
        <v>59.965000000000003</v>
      </c>
      <c r="K66" s="73">
        <v>60.689</v>
      </c>
      <c r="L66" s="73">
        <v>58.451000000000001</v>
      </c>
      <c r="M66" s="73">
        <v>40.042999999999999</v>
      </c>
      <c r="N66" s="73"/>
      <c r="O66" s="73">
        <v>32.228000000000002</v>
      </c>
      <c r="P66" s="73">
        <v>19.5</v>
      </c>
      <c r="Q66" s="74">
        <v>762.24099999999999</v>
      </c>
      <c r="R66" s="75">
        <v>171.65007048217299</v>
      </c>
    </row>
    <row r="67" spans="1:18" s="55" customFormat="1" ht="15.75" hidden="1" x14ac:dyDescent="0.25">
      <c r="A67" s="72" t="s">
        <v>111</v>
      </c>
      <c r="B67" s="73">
        <v>8.9999999999999993E-3</v>
      </c>
      <c r="C67" s="73">
        <v>1.911</v>
      </c>
      <c r="D67" s="73">
        <v>15.826000000000001</v>
      </c>
      <c r="E67" s="73">
        <v>16.88</v>
      </c>
      <c r="F67" s="73">
        <v>54.014000000000003</v>
      </c>
      <c r="G67" s="73">
        <v>110.398</v>
      </c>
      <c r="H67" s="73">
        <v>140.376</v>
      </c>
      <c r="I67" s="73">
        <v>54.878</v>
      </c>
      <c r="J67" s="73">
        <v>54.171999999999997</v>
      </c>
      <c r="K67" s="73">
        <v>49.506999999999998</v>
      </c>
      <c r="L67" s="73">
        <v>50.304000000000002</v>
      </c>
      <c r="M67" s="73">
        <v>32.219000000000001</v>
      </c>
      <c r="N67" s="73"/>
      <c r="O67" s="73">
        <v>29.151</v>
      </c>
      <c r="P67" s="73">
        <v>20.204999999999998</v>
      </c>
      <c r="Q67" s="74">
        <v>629.85</v>
      </c>
      <c r="R67" s="75">
        <v>172.62610371609699</v>
      </c>
    </row>
    <row r="68" spans="1:18" s="55" customFormat="1" ht="15.75" hidden="1" x14ac:dyDescent="0.25">
      <c r="A68" s="72" t="s">
        <v>112</v>
      </c>
      <c r="B68" s="73">
        <v>1.0999999999999999E-2</v>
      </c>
      <c r="C68" s="73">
        <v>2.4710000000000001</v>
      </c>
      <c r="D68" s="73">
        <v>20.768999999999998</v>
      </c>
      <c r="E68" s="73">
        <v>24.702000000000002</v>
      </c>
      <c r="F68" s="73">
        <v>71.5</v>
      </c>
      <c r="G68" s="73">
        <v>127.958</v>
      </c>
      <c r="H68" s="73">
        <v>153.25700000000001</v>
      </c>
      <c r="I68" s="73">
        <v>62.3</v>
      </c>
      <c r="J68" s="73">
        <v>61.402000000000001</v>
      </c>
      <c r="K68" s="73">
        <v>48.984999999999999</v>
      </c>
      <c r="L68" s="73">
        <v>55.39</v>
      </c>
      <c r="M68" s="73">
        <v>32.152000000000001</v>
      </c>
      <c r="N68" s="73"/>
      <c r="O68" s="73">
        <v>29.315000000000001</v>
      </c>
      <c r="P68" s="73">
        <v>19.925000000000001</v>
      </c>
      <c r="Q68" s="74">
        <v>710.13699999999994</v>
      </c>
      <c r="R68" s="75">
        <v>170.151020266237</v>
      </c>
    </row>
    <row r="69" spans="1:18" s="55" customFormat="1" ht="15.75" hidden="1" x14ac:dyDescent="0.25">
      <c r="A69" s="72" t="s">
        <v>113</v>
      </c>
      <c r="B69" s="73">
        <v>4.1000000000000002E-2</v>
      </c>
      <c r="C69" s="73">
        <v>1.4710000000000001</v>
      </c>
      <c r="D69" s="73">
        <v>12.609</v>
      </c>
      <c r="E69" s="73">
        <v>19.271000000000001</v>
      </c>
      <c r="F69" s="73">
        <v>50.137999999999998</v>
      </c>
      <c r="G69" s="73">
        <v>82.700999999999993</v>
      </c>
      <c r="H69" s="73">
        <v>109.83799999999999</v>
      </c>
      <c r="I69" s="73">
        <v>39.979999999999997</v>
      </c>
      <c r="J69" s="73">
        <v>44.136000000000003</v>
      </c>
      <c r="K69" s="73">
        <v>39.110999999999997</v>
      </c>
      <c r="L69" s="73">
        <v>37.662999999999997</v>
      </c>
      <c r="M69" s="73">
        <v>22.867999999999999</v>
      </c>
      <c r="N69" s="73"/>
      <c r="O69" s="73">
        <v>19.956</v>
      </c>
      <c r="P69" s="73">
        <v>17.068000000000001</v>
      </c>
      <c r="Q69" s="74">
        <v>496.851</v>
      </c>
      <c r="R69" s="75">
        <v>170.60579470302201</v>
      </c>
    </row>
    <row r="70" spans="1:18" s="55" customFormat="1" ht="15.75" hidden="1" x14ac:dyDescent="0.25">
      <c r="A70" s="72" t="s">
        <v>114</v>
      </c>
      <c r="B70" s="73">
        <v>3.4000000000000002E-2</v>
      </c>
      <c r="C70" s="73">
        <v>2.7240000000000002</v>
      </c>
      <c r="D70" s="73">
        <v>17.850999999999999</v>
      </c>
      <c r="E70" s="73">
        <v>25.92</v>
      </c>
      <c r="F70" s="73">
        <v>71.16</v>
      </c>
      <c r="G70" s="73">
        <v>110.149</v>
      </c>
      <c r="H70" s="73">
        <v>175.68700000000001</v>
      </c>
      <c r="I70" s="73">
        <v>62.44</v>
      </c>
      <c r="J70" s="73">
        <v>60.454000000000001</v>
      </c>
      <c r="K70" s="73">
        <v>53.451999999999998</v>
      </c>
      <c r="L70" s="73">
        <v>48.371000000000002</v>
      </c>
      <c r="M70" s="73">
        <v>31.448</v>
      </c>
      <c r="N70" s="73"/>
      <c r="O70" s="73">
        <v>24.608000000000001</v>
      </c>
      <c r="P70" s="73">
        <v>13.603999999999999</v>
      </c>
      <c r="Q70" s="74">
        <v>697.90200000000004</v>
      </c>
      <c r="R70" s="75">
        <v>169.47490859245499</v>
      </c>
    </row>
    <row r="71" spans="1:18" s="55" customFormat="1" ht="15.75" hidden="1" x14ac:dyDescent="0.25">
      <c r="A71" s="72" t="s">
        <v>115</v>
      </c>
      <c r="B71" s="73">
        <v>6.3E-2</v>
      </c>
      <c r="C71" s="73">
        <v>3.165</v>
      </c>
      <c r="D71" s="73">
        <v>13.294</v>
      </c>
      <c r="E71" s="73">
        <v>23.501999999999999</v>
      </c>
      <c r="F71" s="73">
        <v>60.890999999999998</v>
      </c>
      <c r="G71" s="73">
        <v>90.757999999999996</v>
      </c>
      <c r="H71" s="73">
        <v>143.72999999999999</v>
      </c>
      <c r="I71" s="73">
        <v>45.427</v>
      </c>
      <c r="J71" s="73">
        <v>51.832000000000001</v>
      </c>
      <c r="K71" s="73">
        <v>53.067</v>
      </c>
      <c r="L71" s="73">
        <v>43.71</v>
      </c>
      <c r="M71" s="73">
        <v>27.048999999999999</v>
      </c>
      <c r="N71" s="73"/>
      <c r="O71" s="73">
        <v>22.268999999999998</v>
      </c>
      <c r="P71" s="73">
        <v>15.667</v>
      </c>
      <c r="Q71" s="74">
        <v>594.42399999999998</v>
      </c>
      <c r="R71" s="75">
        <v>170.44508835314301</v>
      </c>
    </row>
    <row r="72" spans="1:18" s="55" customFormat="1" ht="15.75" hidden="1" x14ac:dyDescent="0.25">
      <c r="A72" s="72" t="s">
        <v>116</v>
      </c>
      <c r="B72" s="73">
        <v>6.5000000000000002E-2</v>
      </c>
      <c r="C72" s="73">
        <v>5.5119999999999996</v>
      </c>
      <c r="D72" s="73">
        <v>16.971</v>
      </c>
      <c r="E72" s="73">
        <v>29.334</v>
      </c>
      <c r="F72" s="73">
        <v>70.105000000000004</v>
      </c>
      <c r="G72" s="73">
        <v>114.68</v>
      </c>
      <c r="H72" s="73">
        <v>159.37799999999999</v>
      </c>
      <c r="I72" s="73">
        <v>53.67</v>
      </c>
      <c r="J72" s="73">
        <v>54.850999999999999</v>
      </c>
      <c r="K72" s="73">
        <v>55.436999999999998</v>
      </c>
      <c r="L72" s="73">
        <v>48.091999999999999</v>
      </c>
      <c r="M72" s="73">
        <v>28.093</v>
      </c>
      <c r="N72" s="73"/>
      <c r="O72" s="73">
        <v>25.163</v>
      </c>
      <c r="P72" s="73">
        <v>15.863</v>
      </c>
      <c r="Q72" s="74">
        <v>677.21400000000006</v>
      </c>
      <c r="R72" s="75">
        <v>168.92474495389001</v>
      </c>
    </row>
    <row r="73" spans="1:18" s="55" customFormat="1" ht="15.75" hidden="1" x14ac:dyDescent="0.25">
      <c r="A73" s="72" t="s">
        <v>117</v>
      </c>
      <c r="B73" s="73">
        <v>7.6999999999999999E-2</v>
      </c>
      <c r="C73" s="73">
        <v>4.6719999999999997</v>
      </c>
      <c r="D73" s="73">
        <v>10.382</v>
      </c>
      <c r="E73" s="73">
        <v>24.373000000000001</v>
      </c>
      <c r="F73" s="73">
        <v>42.889000000000003</v>
      </c>
      <c r="G73" s="73">
        <v>65.694999999999993</v>
      </c>
      <c r="H73" s="73">
        <v>119.52500000000001</v>
      </c>
      <c r="I73" s="73">
        <v>40.418999999999997</v>
      </c>
      <c r="J73" s="73">
        <v>38.472000000000001</v>
      </c>
      <c r="K73" s="73">
        <v>43.542000000000002</v>
      </c>
      <c r="L73" s="73">
        <v>34.159999999999997</v>
      </c>
      <c r="M73" s="73">
        <v>19.114999999999998</v>
      </c>
      <c r="N73" s="73"/>
      <c r="O73" s="73">
        <v>18.5</v>
      </c>
      <c r="P73" s="73">
        <v>12.093999999999999</v>
      </c>
      <c r="Q73" s="74">
        <v>473.91500000000002</v>
      </c>
      <c r="R73" s="75">
        <v>170.11746109423299</v>
      </c>
    </row>
    <row r="74" spans="1:18" s="55" customFormat="1" ht="15.75" hidden="1" x14ac:dyDescent="0.25">
      <c r="A74" s="72" t="s">
        <v>118</v>
      </c>
      <c r="B74" s="73">
        <v>0.11899999999999999</v>
      </c>
      <c r="C74" s="73">
        <v>10.644</v>
      </c>
      <c r="D74" s="73">
        <v>17.349</v>
      </c>
      <c r="E74" s="73">
        <v>33.301000000000002</v>
      </c>
      <c r="F74" s="73">
        <v>65.391999999999996</v>
      </c>
      <c r="G74" s="73">
        <v>99.397999999999996</v>
      </c>
      <c r="H74" s="73">
        <v>167.84299999999999</v>
      </c>
      <c r="I74" s="73">
        <v>62.695</v>
      </c>
      <c r="J74" s="73">
        <v>42.378</v>
      </c>
      <c r="K74" s="73">
        <v>51.929000000000002</v>
      </c>
      <c r="L74" s="73">
        <v>48.396000000000001</v>
      </c>
      <c r="M74" s="73">
        <v>25.637</v>
      </c>
      <c r="N74" s="73"/>
      <c r="O74" s="73">
        <v>26.254999999999999</v>
      </c>
      <c r="P74" s="73">
        <v>10.439</v>
      </c>
      <c r="Q74" s="74">
        <v>661.77499999999998</v>
      </c>
      <c r="R74" s="75">
        <v>168.40520100224799</v>
      </c>
    </row>
    <row r="75" spans="1:18" s="55" customFormat="1" ht="15.75" hidden="1" x14ac:dyDescent="0.25">
      <c r="A75" s="72" t="s">
        <v>119</v>
      </c>
      <c r="B75" s="73">
        <v>8.3000000000000004E-2</v>
      </c>
      <c r="C75" s="73">
        <v>9.5690000000000008</v>
      </c>
      <c r="D75" s="73">
        <v>13.417</v>
      </c>
      <c r="E75" s="73">
        <v>28.015000000000001</v>
      </c>
      <c r="F75" s="73">
        <v>63.042000000000002</v>
      </c>
      <c r="G75" s="73">
        <v>78.600999999999999</v>
      </c>
      <c r="H75" s="73">
        <v>138.446</v>
      </c>
      <c r="I75" s="73">
        <v>61.408000000000001</v>
      </c>
      <c r="J75" s="73">
        <v>36.655999999999999</v>
      </c>
      <c r="K75" s="73">
        <v>44.658999999999999</v>
      </c>
      <c r="L75" s="73">
        <v>41.853999999999999</v>
      </c>
      <c r="M75" s="73">
        <v>21.555</v>
      </c>
      <c r="N75" s="73"/>
      <c r="O75" s="73">
        <v>20.72</v>
      </c>
      <c r="P75" s="73">
        <v>11.865</v>
      </c>
      <c r="Q75" s="74">
        <v>569.89</v>
      </c>
      <c r="R75" s="75">
        <v>168.149758523364</v>
      </c>
    </row>
    <row r="76" spans="1:18" s="55" customFormat="1" ht="15.75" hidden="1" x14ac:dyDescent="0.25">
      <c r="A76" s="72" t="s">
        <v>120</v>
      </c>
      <c r="B76" s="73">
        <v>9.0999999999999998E-2</v>
      </c>
      <c r="C76" s="73">
        <v>13.252000000000001</v>
      </c>
      <c r="D76" s="73">
        <v>19.838000000000001</v>
      </c>
      <c r="E76" s="73">
        <v>30.934000000000001</v>
      </c>
      <c r="F76" s="73">
        <v>76.543999999999997</v>
      </c>
      <c r="G76" s="73">
        <v>96.882000000000005</v>
      </c>
      <c r="H76" s="73">
        <v>161.578</v>
      </c>
      <c r="I76" s="73">
        <v>69.504000000000005</v>
      </c>
      <c r="J76" s="73">
        <v>43.792999999999999</v>
      </c>
      <c r="K76" s="73">
        <v>47.353999999999999</v>
      </c>
      <c r="L76" s="73">
        <v>44.44</v>
      </c>
      <c r="M76" s="73">
        <v>22.437000000000001</v>
      </c>
      <c r="N76" s="73"/>
      <c r="O76" s="73">
        <v>23.751999999999999</v>
      </c>
      <c r="P76" s="73">
        <v>11.988</v>
      </c>
      <c r="Q76" s="74">
        <v>662.38699999999994</v>
      </c>
      <c r="R76" s="75">
        <v>166.50387531346101</v>
      </c>
    </row>
    <row r="77" spans="1:18" s="55" customFormat="1" ht="15.75" hidden="1" x14ac:dyDescent="0.25">
      <c r="A77" s="72" t="s">
        <v>121</v>
      </c>
      <c r="B77" s="73">
        <v>3.6999999999999998E-2</v>
      </c>
      <c r="C77" s="73">
        <v>8.7270000000000003</v>
      </c>
      <c r="D77" s="73">
        <v>12.721</v>
      </c>
      <c r="E77" s="73">
        <v>19.359000000000002</v>
      </c>
      <c r="F77" s="73">
        <v>55.917999999999999</v>
      </c>
      <c r="G77" s="73">
        <v>63.09</v>
      </c>
      <c r="H77" s="73">
        <v>100.33499999999999</v>
      </c>
      <c r="I77" s="73">
        <v>45.286000000000001</v>
      </c>
      <c r="J77" s="73">
        <v>31.173999999999999</v>
      </c>
      <c r="K77" s="73">
        <v>36.322000000000003</v>
      </c>
      <c r="L77" s="73">
        <v>28.788</v>
      </c>
      <c r="M77" s="73">
        <v>15.239000000000001</v>
      </c>
      <c r="N77" s="73"/>
      <c r="O77" s="73">
        <v>18.98</v>
      </c>
      <c r="P77" s="73">
        <v>10.015000000000001</v>
      </c>
      <c r="Q77" s="74">
        <v>445.99099999999999</v>
      </c>
      <c r="R77" s="75">
        <v>167.95894728150199</v>
      </c>
    </row>
    <row r="78" spans="1:18" s="55" customFormat="1" ht="15.75" hidden="1" x14ac:dyDescent="0.25">
      <c r="A78" s="72" t="s">
        <v>122</v>
      </c>
      <c r="B78" s="73">
        <v>0.10299999999999999</v>
      </c>
      <c r="C78" s="73">
        <v>14.858000000000001</v>
      </c>
      <c r="D78" s="73">
        <v>17.957999999999998</v>
      </c>
      <c r="E78" s="73">
        <v>28.497</v>
      </c>
      <c r="F78" s="73">
        <v>101.587</v>
      </c>
      <c r="G78" s="73">
        <v>88.387</v>
      </c>
      <c r="H78" s="73">
        <v>171.86500000000001</v>
      </c>
      <c r="I78" s="73">
        <v>67.647000000000006</v>
      </c>
      <c r="J78" s="73">
        <v>43.204000000000001</v>
      </c>
      <c r="K78" s="73">
        <v>54.25</v>
      </c>
      <c r="L78" s="73">
        <v>38.045999999999999</v>
      </c>
      <c r="M78" s="73">
        <v>17.768999999999998</v>
      </c>
      <c r="N78" s="73"/>
      <c r="O78" s="73">
        <v>25.431999999999999</v>
      </c>
      <c r="P78" s="73">
        <v>8.4030000000000005</v>
      </c>
      <c r="Q78" s="74">
        <v>678.00599999999997</v>
      </c>
      <c r="R78" s="75">
        <v>165.53211380474701</v>
      </c>
    </row>
    <row r="79" spans="1:18" s="55" customFormat="1" ht="15.75" hidden="1" x14ac:dyDescent="0.25">
      <c r="A79" s="72" t="s">
        <v>123</v>
      </c>
      <c r="B79" s="73">
        <v>0.20100000000000001</v>
      </c>
      <c r="C79" s="73">
        <v>12.622999999999999</v>
      </c>
      <c r="D79" s="73">
        <v>16.829999999999998</v>
      </c>
      <c r="E79" s="73">
        <v>24.488</v>
      </c>
      <c r="F79" s="73">
        <v>89.435000000000002</v>
      </c>
      <c r="G79" s="73">
        <v>66.682000000000002</v>
      </c>
      <c r="H79" s="73">
        <v>135.887</v>
      </c>
      <c r="I79" s="73">
        <v>60.753</v>
      </c>
      <c r="J79" s="73">
        <v>40.887999999999998</v>
      </c>
      <c r="K79" s="73">
        <v>48.399000000000001</v>
      </c>
      <c r="L79" s="73">
        <v>31.466999999999999</v>
      </c>
      <c r="M79" s="73">
        <v>15.847</v>
      </c>
      <c r="N79" s="73"/>
      <c r="O79" s="73">
        <v>19.847999999999999</v>
      </c>
      <c r="P79" s="73">
        <v>9.9139999999999997</v>
      </c>
      <c r="Q79" s="74">
        <v>573.26199999999994</v>
      </c>
      <c r="R79" s="75">
        <v>165.64966770095899</v>
      </c>
    </row>
    <row r="80" spans="1:18" s="55" customFormat="1" ht="15.75" hidden="1" x14ac:dyDescent="0.25">
      <c r="A80" s="72" t="s">
        <v>124</v>
      </c>
      <c r="B80" s="73">
        <v>9.7000000000000003E-2</v>
      </c>
      <c r="C80" s="73">
        <v>15.805</v>
      </c>
      <c r="D80" s="73">
        <v>22.088000000000001</v>
      </c>
      <c r="E80" s="73">
        <v>35.386000000000003</v>
      </c>
      <c r="F80" s="73">
        <v>110.07299999999999</v>
      </c>
      <c r="G80" s="73">
        <v>82.600999999999999</v>
      </c>
      <c r="H80" s="73">
        <v>153.80799999999999</v>
      </c>
      <c r="I80" s="73">
        <v>67.242000000000004</v>
      </c>
      <c r="J80" s="73">
        <v>43.274000000000001</v>
      </c>
      <c r="K80" s="73">
        <v>55.616</v>
      </c>
      <c r="L80" s="73">
        <v>34.286999999999999</v>
      </c>
      <c r="M80" s="73">
        <v>16.745000000000001</v>
      </c>
      <c r="N80" s="73"/>
      <c r="O80" s="73">
        <v>22.972999999999999</v>
      </c>
      <c r="P80" s="73">
        <v>10.632</v>
      </c>
      <c r="Q80" s="74">
        <v>670.62699999999995</v>
      </c>
      <c r="R80" s="75">
        <v>164.06078833930599</v>
      </c>
    </row>
    <row r="81" spans="1:18" s="55" customFormat="1" ht="15.75" hidden="1" x14ac:dyDescent="0.25">
      <c r="A81" s="72" t="s">
        <v>125</v>
      </c>
      <c r="B81" s="73">
        <v>0.10100000000000001</v>
      </c>
      <c r="C81" s="73">
        <v>11.612</v>
      </c>
      <c r="D81" s="73">
        <v>18.838000000000001</v>
      </c>
      <c r="E81" s="73">
        <v>28.018000000000001</v>
      </c>
      <c r="F81" s="73">
        <v>74.921999999999997</v>
      </c>
      <c r="G81" s="73">
        <v>56.646999999999998</v>
      </c>
      <c r="H81" s="73">
        <v>101.843</v>
      </c>
      <c r="I81" s="73">
        <v>47.433999999999997</v>
      </c>
      <c r="J81" s="73">
        <v>30.866</v>
      </c>
      <c r="K81" s="73">
        <v>39.531999999999996</v>
      </c>
      <c r="L81" s="73">
        <v>23.061</v>
      </c>
      <c r="M81" s="73">
        <v>11.462999999999999</v>
      </c>
      <c r="N81" s="73"/>
      <c r="O81" s="73">
        <v>14.956</v>
      </c>
      <c r="P81" s="73">
        <v>8.8919999999999995</v>
      </c>
      <c r="Q81" s="74">
        <v>468.185</v>
      </c>
      <c r="R81" s="75">
        <v>163.29226223783101</v>
      </c>
    </row>
    <row r="82" spans="1:18" s="55" customFormat="1" ht="15.75" hidden="1" x14ac:dyDescent="0.25">
      <c r="A82" s="72" t="s">
        <v>126</v>
      </c>
      <c r="B82" s="73">
        <v>0.46200000000000002</v>
      </c>
      <c r="C82" s="73">
        <v>19.201000000000001</v>
      </c>
      <c r="D82" s="73">
        <v>36.927999999999997</v>
      </c>
      <c r="E82" s="73">
        <v>35.024999999999999</v>
      </c>
      <c r="F82" s="73">
        <v>119.61</v>
      </c>
      <c r="G82" s="73">
        <v>90.188999999999993</v>
      </c>
      <c r="H82" s="73">
        <v>143.85300000000001</v>
      </c>
      <c r="I82" s="73">
        <v>68.617999999999995</v>
      </c>
      <c r="J82" s="73">
        <v>40.234999999999999</v>
      </c>
      <c r="K82" s="73">
        <v>51.832999999999998</v>
      </c>
      <c r="L82" s="73">
        <v>29.082999999999998</v>
      </c>
      <c r="M82" s="73">
        <v>12.734</v>
      </c>
      <c r="N82" s="73"/>
      <c r="O82" s="73">
        <v>19.902000000000001</v>
      </c>
      <c r="P82" s="73">
        <v>7.492</v>
      </c>
      <c r="Q82" s="74">
        <v>675.16499999999996</v>
      </c>
      <c r="R82" s="75">
        <v>160.76876255292601</v>
      </c>
    </row>
    <row r="83" spans="1:18" s="55" customFormat="1" ht="15.75" hidden="1" x14ac:dyDescent="0.25">
      <c r="A83" s="72" t="s">
        <v>127</v>
      </c>
      <c r="B83" s="73">
        <v>1.18</v>
      </c>
      <c r="C83" s="73">
        <v>16.587</v>
      </c>
      <c r="D83" s="73">
        <v>41.075000000000003</v>
      </c>
      <c r="E83" s="73">
        <v>29.152000000000001</v>
      </c>
      <c r="F83" s="73">
        <v>97.119</v>
      </c>
      <c r="G83" s="73">
        <v>73.231999999999999</v>
      </c>
      <c r="H83" s="73">
        <v>112.819</v>
      </c>
      <c r="I83" s="73">
        <v>51.86</v>
      </c>
      <c r="J83" s="73">
        <v>36.713999999999999</v>
      </c>
      <c r="K83" s="73">
        <v>43.036000000000001</v>
      </c>
      <c r="L83" s="73">
        <v>22.285</v>
      </c>
      <c r="M83" s="73">
        <v>8.4740000000000002</v>
      </c>
      <c r="N83" s="73"/>
      <c r="O83" s="73">
        <v>15.247999999999999</v>
      </c>
      <c r="P83" s="73">
        <v>7.7350000000000003</v>
      </c>
      <c r="Q83" s="74">
        <v>556.51599999999996</v>
      </c>
      <c r="R83" s="75">
        <v>159.31027313263399</v>
      </c>
    </row>
    <row r="84" spans="1:18" s="55" customFormat="1" ht="15.75" hidden="1" x14ac:dyDescent="0.25">
      <c r="A84" s="72" t="s">
        <v>128</v>
      </c>
      <c r="B84" s="73">
        <v>1.149</v>
      </c>
      <c r="C84" s="73">
        <v>21.038</v>
      </c>
      <c r="D84" s="73">
        <v>45.529000000000003</v>
      </c>
      <c r="E84" s="73">
        <v>29.308</v>
      </c>
      <c r="F84" s="73">
        <v>101.04300000000001</v>
      </c>
      <c r="G84" s="73">
        <v>79.575000000000003</v>
      </c>
      <c r="H84" s="73">
        <v>105.32899999999999</v>
      </c>
      <c r="I84" s="73">
        <v>44.488</v>
      </c>
      <c r="J84" s="73">
        <v>32.549999999999997</v>
      </c>
      <c r="K84" s="73">
        <v>37.296999999999997</v>
      </c>
      <c r="L84" s="73">
        <v>19.471</v>
      </c>
      <c r="M84" s="73">
        <v>6.2430000000000003</v>
      </c>
      <c r="N84" s="73"/>
      <c r="O84" s="73">
        <v>11.888</v>
      </c>
      <c r="P84" s="73">
        <v>7.22</v>
      </c>
      <c r="Q84" s="74">
        <v>542.12800000000004</v>
      </c>
      <c r="R84" s="75">
        <v>156.02572778870399</v>
      </c>
    </row>
    <row r="85" spans="1:18" s="55" customFormat="1" ht="15.75" hidden="1" x14ac:dyDescent="0.25">
      <c r="A85" s="72" t="s">
        <v>129</v>
      </c>
      <c r="B85" s="73">
        <v>0.92200000000000004</v>
      </c>
      <c r="C85" s="73">
        <v>14.195</v>
      </c>
      <c r="D85" s="73">
        <v>28.649000000000001</v>
      </c>
      <c r="E85" s="73">
        <v>19.161999999999999</v>
      </c>
      <c r="F85" s="73">
        <v>67.212000000000003</v>
      </c>
      <c r="G85" s="73">
        <v>44.000999999999998</v>
      </c>
      <c r="H85" s="73">
        <v>69.694999999999993</v>
      </c>
      <c r="I85" s="73">
        <v>26.009</v>
      </c>
      <c r="J85" s="73">
        <v>19.821000000000002</v>
      </c>
      <c r="K85" s="73">
        <v>21.222000000000001</v>
      </c>
      <c r="L85" s="73">
        <v>10.717000000000001</v>
      </c>
      <c r="M85" s="73">
        <v>4.7329999999999997</v>
      </c>
      <c r="N85" s="73"/>
      <c r="O85" s="73">
        <v>6.3209999999999997</v>
      </c>
      <c r="P85" s="73">
        <v>5.53</v>
      </c>
      <c r="Q85" s="74">
        <v>338.18900000000002</v>
      </c>
      <c r="R85" s="75">
        <v>154.854631920375</v>
      </c>
    </row>
    <row r="86" spans="1:18" s="55" customFormat="1" ht="15.75" hidden="1" x14ac:dyDescent="0.25">
      <c r="A86" s="72" t="s">
        <v>130</v>
      </c>
      <c r="B86" s="73">
        <v>2.4830000000000001</v>
      </c>
      <c r="C86" s="73">
        <v>26.57</v>
      </c>
      <c r="D86" s="73">
        <v>51.09</v>
      </c>
      <c r="E86" s="73">
        <v>29.504999999999999</v>
      </c>
      <c r="F86" s="73">
        <v>88.009</v>
      </c>
      <c r="G86" s="73">
        <v>58.040999999999997</v>
      </c>
      <c r="H86" s="73">
        <v>89.322000000000003</v>
      </c>
      <c r="I86" s="73">
        <v>32.790999999999997</v>
      </c>
      <c r="J86" s="73">
        <v>28.349</v>
      </c>
      <c r="K86" s="73">
        <v>28.460999999999999</v>
      </c>
      <c r="L86" s="73">
        <v>16.526</v>
      </c>
      <c r="M86" s="73">
        <v>6.4539999999999997</v>
      </c>
      <c r="N86" s="73"/>
      <c r="O86" s="73">
        <v>10.305</v>
      </c>
      <c r="P86" s="73">
        <v>4.3979999999999997</v>
      </c>
      <c r="Q86" s="74">
        <v>472.30399999999997</v>
      </c>
      <c r="R86" s="75">
        <v>153.54664825841101</v>
      </c>
    </row>
    <row r="87" spans="1:18" s="55" customFormat="1" ht="15.75" hidden="1" x14ac:dyDescent="0.25">
      <c r="A87" s="72" t="s">
        <v>131</v>
      </c>
      <c r="B87" s="73">
        <v>3.03</v>
      </c>
      <c r="C87" s="73">
        <v>23.576000000000001</v>
      </c>
      <c r="D87" s="73">
        <v>54.906999999999996</v>
      </c>
      <c r="E87" s="73">
        <v>29.975999999999999</v>
      </c>
      <c r="F87" s="73">
        <v>82.105000000000004</v>
      </c>
      <c r="G87" s="73">
        <v>53.968000000000004</v>
      </c>
      <c r="H87" s="73">
        <v>82.887</v>
      </c>
      <c r="I87" s="73">
        <v>27.314</v>
      </c>
      <c r="J87" s="73">
        <v>26.251999999999999</v>
      </c>
      <c r="K87" s="73">
        <v>20.952999999999999</v>
      </c>
      <c r="L87" s="73">
        <v>14.585000000000001</v>
      </c>
      <c r="M87" s="73">
        <v>5.0960000000000001</v>
      </c>
      <c r="N87" s="73"/>
      <c r="O87" s="73">
        <v>8.3510000000000009</v>
      </c>
      <c r="P87" s="73">
        <v>5.024</v>
      </c>
      <c r="Q87" s="74">
        <v>438.024</v>
      </c>
      <c r="R87" s="75">
        <v>151.47989838337199</v>
      </c>
    </row>
    <row r="88" spans="1:18" s="55" customFormat="1" ht="15.75" hidden="1" x14ac:dyDescent="0.25">
      <c r="A88" s="72" t="s">
        <v>132</v>
      </c>
      <c r="B88" s="73">
        <v>7.4989999999999997</v>
      </c>
      <c r="C88" s="73">
        <v>31.942</v>
      </c>
      <c r="D88" s="73">
        <v>89.807000000000002</v>
      </c>
      <c r="E88" s="73">
        <v>44.957000000000001</v>
      </c>
      <c r="F88" s="73">
        <v>116.307</v>
      </c>
      <c r="G88" s="73">
        <v>78.578000000000003</v>
      </c>
      <c r="H88" s="73">
        <v>100.032</v>
      </c>
      <c r="I88" s="73">
        <v>28.997</v>
      </c>
      <c r="J88" s="73">
        <v>29.149000000000001</v>
      </c>
      <c r="K88" s="73">
        <v>21.283999999999999</v>
      </c>
      <c r="L88" s="73">
        <v>16.282</v>
      </c>
      <c r="M88" s="73">
        <v>7.48</v>
      </c>
      <c r="N88" s="73"/>
      <c r="O88" s="73">
        <v>7.3710000000000004</v>
      </c>
      <c r="P88" s="73">
        <v>5.1719999999999997</v>
      </c>
      <c r="Q88" s="74">
        <v>584.85699999999997</v>
      </c>
      <c r="R88" s="75">
        <v>147.418734312601</v>
      </c>
    </row>
    <row r="89" spans="1:18" s="55" customFormat="1" ht="15.75" hidden="1" x14ac:dyDescent="0.25">
      <c r="A89" s="72" t="s">
        <v>133</v>
      </c>
      <c r="B89" s="73">
        <v>4.9749999999999996</v>
      </c>
      <c r="C89" s="73">
        <v>27.294</v>
      </c>
      <c r="D89" s="73">
        <v>73.409000000000006</v>
      </c>
      <c r="E89" s="73">
        <v>38.113</v>
      </c>
      <c r="F89" s="73">
        <v>90.974999999999994</v>
      </c>
      <c r="G89" s="73">
        <v>63.354999999999997</v>
      </c>
      <c r="H89" s="73">
        <v>83.111999999999995</v>
      </c>
      <c r="I89" s="73">
        <v>22.632999999999999</v>
      </c>
      <c r="J89" s="73">
        <v>23.523</v>
      </c>
      <c r="K89" s="73">
        <v>15.794</v>
      </c>
      <c r="L89" s="73">
        <v>12.474</v>
      </c>
      <c r="M89" s="73">
        <v>7.74</v>
      </c>
      <c r="N89" s="73"/>
      <c r="O89" s="73">
        <v>5.35</v>
      </c>
      <c r="P89" s="73">
        <v>4.32</v>
      </c>
      <c r="Q89" s="74">
        <v>473.06700000000001</v>
      </c>
      <c r="R89" s="75">
        <v>147.233776429502</v>
      </c>
    </row>
    <row r="90" spans="1:18" s="55" customFormat="1" ht="15.75" hidden="1" x14ac:dyDescent="0.25">
      <c r="A90" s="72" t="s">
        <v>60</v>
      </c>
      <c r="B90" s="73">
        <v>8.3149999999999995</v>
      </c>
      <c r="C90" s="73">
        <v>36.252000000000002</v>
      </c>
      <c r="D90" s="73">
        <v>101.70699999999999</v>
      </c>
      <c r="E90" s="73">
        <v>71.186999999999998</v>
      </c>
      <c r="F90" s="73">
        <v>108.334</v>
      </c>
      <c r="G90" s="73">
        <v>66.251000000000005</v>
      </c>
      <c r="H90" s="73">
        <v>94.146000000000001</v>
      </c>
      <c r="I90" s="73">
        <v>26.077999999999999</v>
      </c>
      <c r="J90" s="73">
        <v>28.510999999999999</v>
      </c>
      <c r="K90" s="73">
        <v>20.335999999999999</v>
      </c>
      <c r="L90" s="73">
        <v>15.843</v>
      </c>
      <c r="M90" s="73">
        <v>9.8230000000000004</v>
      </c>
      <c r="N90" s="73"/>
      <c r="O90" s="73">
        <v>7.0330000000000004</v>
      </c>
      <c r="P90" s="73">
        <v>3.7250000000000001</v>
      </c>
      <c r="Q90" s="74">
        <v>597.54100000000005</v>
      </c>
      <c r="R90" s="75">
        <v>145.48846107211699</v>
      </c>
    </row>
    <row r="91" spans="1:18" s="55" customFormat="1" ht="15.75" hidden="1" x14ac:dyDescent="0.25">
      <c r="A91" s="72" t="s">
        <v>61</v>
      </c>
      <c r="B91" s="73">
        <v>7.6719999999999997</v>
      </c>
      <c r="C91" s="73">
        <v>30.597000000000001</v>
      </c>
      <c r="D91" s="73">
        <v>81.028999999999996</v>
      </c>
      <c r="E91" s="73">
        <v>60.295999999999999</v>
      </c>
      <c r="F91" s="73">
        <v>86.524000000000001</v>
      </c>
      <c r="G91" s="73">
        <v>49.465000000000003</v>
      </c>
      <c r="H91" s="73">
        <v>77.274000000000001</v>
      </c>
      <c r="I91" s="73">
        <v>20.760999999999999</v>
      </c>
      <c r="J91" s="73">
        <v>26.722999999999999</v>
      </c>
      <c r="K91" s="73">
        <v>18.891999999999999</v>
      </c>
      <c r="L91" s="73">
        <v>10.901</v>
      </c>
      <c r="M91" s="73">
        <v>6.7220000000000004</v>
      </c>
      <c r="N91" s="73"/>
      <c r="O91" s="73">
        <v>5.3659999999999997</v>
      </c>
      <c r="P91" s="73">
        <v>4.4669999999999996</v>
      </c>
      <c r="Q91" s="74">
        <v>486.68900000000002</v>
      </c>
      <c r="R91" s="75">
        <v>145.054647029791</v>
      </c>
    </row>
    <row r="92" spans="1:18" s="55" customFormat="1" ht="15.75" hidden="1" x14ac:dyDescent="0.25">
      <c r="A92" s="72" t="s">
        <v>62</v>
      </c>
      <c r="B92" s="73">
        <v>9.8559999999999999</v>
      </c>
      <c r="C92" s="73">
        <v>42.042999999999999</v>
      </c>
      <c r="D92" s="73">
        <v>81.605999999999995</v>
      </c>
      <c r="E92" s="73">
        <v>69.718999999999994</v>
      </c>
      <c r="F92" s="73">
        <v>95.546000000000006</v>
      </c>
      <c r="G92" s="73">
        <v>57.05</v>
      </c>
      <c r="H92" s="73">
        <v>73.546999999999997</v>
      </c>
      <c r="I92" s="73">
        <v>17.55</v>
      </c>
      <c r="J92" s="73">
        <v>23.777999999999999</v>
      </c>
      <c r="K92" s="73">
        <v>19.902000000000001</v>
      </c>
      <c r="L92" s="73">
        <v>11.102</v>
      </c>
      <c r="M92" s="73">
        <v>7.2439999999999998</v>
      </c>
      <c r="N92" s="73"/>
      <c r="O92" s="73">
        <v>5.2489999999999997</v>
      </c>
      <c r="P92" s="73">
        <v>4.9210000000000003</v>
      </c>
      <c r="Q92" s="74">
        <v>519.11300000000006</v>
      </c>
      <c r="R92" s="75">
        <v>143.194071475247</v>
      </c>
    </row>
    <row r="93" spans="1:18" s="55" customFormat="1" ht="15.75" hidden="1" x14ac:dyDescent="0.25">
      <c r="A93" s="72" t="s">
        <v>63</v>
      </c>
      <c r="B93" s="73">
        <v>10.739000000000001</v>
      </c>
      <c r="C93" s="73">
        <v>28.861000000000001</v>
      </c>
      <c r="D93" s="73">
        <v>60.506999999999998</v>
      </c>
      <c r="E93" s="73">
        <v>53.125999999999998</v>
      </c>
      <c r="F93" s="73">
        <v>70.772999999999996</v>
      </c>
      <c r="G93" s="73">
        <v>44.951000000000001</v>
      </c>
      <c r="H93" s="73">
        <v>55.234000000000002</v>
      </c>
      <c r="I93" s="73">
        <v>14.821</v>
      </c>
      <c r="J93" s="73">
        <v>17.533999999999999</v>
      </c>
      <c r="K93" s="73">
        <v>17.326000000000001</v>
      </c>
      <c r="L93" s="73">
        <v>5.95</v>
      </c>
      <c r="M93" s="73">
        <v>6.1749999999999998</v>
      </c>
      <c r="N93" s="73"/>
      <c r="O93" s="73">
        <v>3.2080000000000002</v>
      </c>
      <c r="P93" s="73">
        <v>3.7759999999999998</v>
      </c>
      <c r="Q93" s="74">
        <v>392.98099999999999</v>
      </c>
      <c r="R93" s="75">
        <v>142.98851761924999</v>
      </c>
    </row>
    <row r="94" spans="1:18" s="55" customFormat="1" ht="15.75" hidden="1" x14ac:dyDescent="0.25">
      <c r="A94" s="72" t="s">
        <v>64</v>
      </c>
      <c r="B94" s="73">
        <v>16.245000000000001</v>
      </c>
      <c r="C94" s="73">
        <v>51.945</v>
      </c>
      <c r="D94" s="73">
        <v>93.710999999999999</v>
      </c>
      <c r="E94" s="73">
        <v>76.608000000000004</v>
      </c>
      <c r="F94" s="73">
        <v>94.444000000000003</v>
      </c>
      <c r="G94" s="73">
        <v>56.581000000000003</v>
      </c>
      <c r="H94" s="73">
        <v>73.271000000000001</v>
      </c>
      <c r="I94" s="73">
        <v>22.021999999999998</v>
      </c>
      <c r="J94" s="73">
        <v>22.13</v>
      </c>
      <c r="K94" s="73">
        <v>16.53</v>
      </c>
      <c r="L94" s="73">
        <v>6.3150000000000004</v>
      </c>
      <c r="M94" s="73">
        <v>9.4420000000000002</v>
      </c>
      <c r="N94" s="73"/>
      <c r="O94" s="73">
        <v>3.6760000000000002</v>
      </c>
      <c r="P94" s="73">
        <v>3.5960000000000001</v>
      </c>
      <c r="Q94" s="74">
        <v>546.51599999999996</v>
      </c>
      <c r="R94" s="75">
        <v>140.264171516982</v>
      </c>
    </row>
    <row r="95" spans="1:18" s="55" customFormat="1" ht="15.75" hidden="1" x14ac:dyDescent="0.25">
      <c r="A95" s="72" t="s">
        <v>65</v>
      </c>
      <c r="B95" s="73">
        <v>14.936</v>
      </c>
      <c r="C95" s="73">
        <v>47.232999999999997</v>
      </c>
      <c r="D95" s="73">
        <v>76.72</v>
      </c>
      <c r="E95" s="73">
        <v>67.662999999999997</v>
      </c>
      <c r="F95" s="73">
        <v>84.042000000000002</v>
      </c>
      <c r="G95" s="73">
        <v>48.418999999999997</v>
      </c>
      <c r="H95" s="73">
        <v>54.637</v>
      </c>
      <c r="I95" s="73">
        <v>19.984999999999999</v>
      </c>
      <c r="J95" s="73">
        <v>17.306999999999999</v>
      </c>
      <c r="K95" s="73">
        <v>11.542</v>
      </c>
      <c r="L95" s="73">
        <v>5.468</v>
      </c>
      <c r="M95" s="73">
        <v>6.2549999999999999</v>
      </c>
      <c r="N95" s="73"/>
      <c r="O95" s="73">
        <v>2.74</v>
      </c>
      <c r="P95" s="73">
        <v>3.7559999999999998</v>
      </c>
      <c r="Q95" s="74">
        <v>460.70299999999997</v>
      </c>
      <c r="R95" s="75">
        <v>138.844404274456</v>
      </c>
    </row>
    <row r="96" spans="1:18" s="55" customFormat="1" ht="15.75" hidden="1" x14ac:dyDescent="0.25">
      <c r="A96" s="72" t="s">
        <v>66</v>
      </c>
      <c r="B96" s="73">
        <v>22.09</v>
      </c>
      <c r="C96" s="73">
        <v>59.055</v>
      </c>
      <c r="D96" s="73">
        <v>85.683000000000007</v>
      </c>
      <c r="E96" s="73">
        <v>82.456000000000003</v>
      </c>
      <c r="F96" s="73">
        <v>97.653000000000006</v>
      </c>
      <c r="G96" s="73">
        <v>52.741</v>
      </c>
      <c r="H96" s="73">
        <v>53.042999999999999</v>
      </c>
      <c r="I96" s="73">
        <v>17.326000000000001</v>
      </c>
      <c r="J96" s="73">
        <v>14.952</v>
      </c>
      <c r="K96" s="73">
        <v>13.074</v>
      </c>
      <c r="L96" s="73">
        <v>5.0529999999999999</v>
      </c>
      <c r="M96" s="73">
        <v>6.6950000000000003</v>
      </c>
      <c r="N96" s="73"/>
      <c r="O96" s="73">
        <v>2.8119999999999998</v>
      </c>
      <c r="P96" s="73">
        <v>3.778</v>
      </c>
      <c r="Q96" s="74">
        <v>516.41099999999994</v>
      </c>
      <c r="R96" s="75">
        <v>136.55695595094301</v>
      </c>
    </row>
    <row r="97" spans="1:18" s="55" customFormat="1" ht="15.75" hidden="1" x14ac:dyDescent="0.25">
      <c r="A97" s="72" t="s">
        <v>67</v>
      </c>
      <c r="B97" s="73">
        <v>19.626999999999999</v>
      </c>
      <c r="C97" s="73">
        <v>43.338999999999999</v>
      </c>
      <c r="D97" s="73">
        <v>59.938000000000002</v>
      </c>
      <c r="E97" s="73">
        <v>69.093000000000004</v>
      </c>
      <c r="F97" s="73">
        <v>67.102000000000004</v>
      </c>
      <c r="G97" s="73">
        <v>38.354999999999997</v>
      </c>
      <c r="H97" s="73">
        <v>37.554000000000002</v>
      </c>
      <c r="I97" s="73">
        <v>13.709</v>
      </c>
      <c r="J97" s="73">
        <v>9.3059999999999992</v>
      </c>
      <c r="K97" s="73">
        <v>10.125</v>
      </c>
      <c r="L97" s="73">
        <v>4.4939999999999998</v>
      </c>
      <c r="M97" s="73">
        <v>5.7370000000000001</v>
      </c>
      <c r="N97" s="73"/>
      <c r="O97" s="73">
        <v>2.2080000000000002</v>
      </c>
      <c r="P97" s="73">
        <v>3.194</v>
      </c>
      <c r="Q97" s="74">
        <v>383.78100000000001</v>
      </c>
      <c r="R97" s="75">
        <v>136.51437647633799</v>
      </c>
    </row>
    <row r="98" spans="1:18" s="55" customFormat="1" ht="15.75" hidden="1" x14ac:dyDescent="0.25">
      <c r="A98" s="72" t="s">
        <v>68</v>
      </c>
      <c r="B98" s="73">
        <v>34.454000000000001</v>
      </c>
      <c r="C98" s="73">
        <v>65.875</v>
      </c>
      <c r="D98" s="73">
        <v>91.265000000000001</v>
      </c>
      <c r="E98" s="73">
        <v>96.584999999999994</v>
      </c>
      <c r="F98" s="73">
        <v>99.18</v>
      </c>
      <c r="G98" s="73">
        <v>55.771999999999998</v>
      </c>
      <c r="H98" s="73">
        <v>46.063000000000002</v>
      </c>
      <c r="I98" s="73">
        <v>17.37</v>
      </c>
      <c r="J98" s="73">
        <v>12.702</v>
      </c>
      <c r="K98" s="73">
        <v>12.648</v>
      </c>
      <c r="L98" s="73">
        <v>5.2919999999999998</v>
      </c>
      <c r="M98" s="73">
        <v>7.91</v>
      </c>
      <c r="N98" s="73"/>
      <c r="O98" s="73">
        <v>2.863</v>
      </c>
      <c r="P98" s="73">
        <v>3.0190000000000001</v>
      </c>
      <c r="Q98" s="74">
        <v>550.99800000000005</v>
      </c>
      <c r="R98" s="75">
        <v>134.74433326824601</v>
      </c>
    </row>
    <row r="99" spans="1:18" s="55" customFormat="1" ht="15.75" hidden="1" x14ac:dyDescent="0.25">
      <c r="A99" s="72" t="s">
        <v>69</v>
      </c>
      <c r="B99" s="73">
        <v>42.851999999999997</v>
      </c>
      <c r="C99" s="73">
        <v>47.790999999999997</v>
      </c>
      <c r="D99" s="73">
        <v>85.71</v>
      </c>
      <c r="E99" s="73">
        <v>92.453999999999994</v>
      </c>
      <c r="F99" s="73">
        <v>78.917000000000002</v>
      </c>
      <c r="G99" s="73">
        <v>48.139000000000003</v>
      </c>
      <c r="H99" s="73">
        <v>37.03</v>
      </c>
      <c r="I99" s="73">
        <v>13.515000000000001</v>
      </c>
      <c r="J99" s="73">
        <v>8.9369999999999994</v>
      </c>
      <c r="K99" s="73">
        <v>12.473000000000001</v>
      </c>
      <c r="L99" s="73">
        <v>4.5549999999999997</v>
      </c>
      <c r="M99" s="73">
        <v>5.6760000000000002</v>
      </c>
      <c r="N99" s="73"/>
      <c r="O99" s="73">
        <v>2.363</v>
      </c>
      <c r="P99" s="73">
        <v>3.423</v>
      </c>
      <c r="Q99" s="74">
        <v>483.83499999999998</v>
      </c>
      <c r="R99" s="75">
        <v>133.211356086026</v>
      </c>
    </row>
    <row r="100" spans="1:18" s="55" customFormat="1" ht="15.75" hidden="1" x14ac:dyDescent="0.25">
      <c r="A100" s="72" t="s">
        <v>70</v>
      </c>
      <c r="B100" s="73">
        <v>52.692</v>
      </c>
      <c r="C100" s="73">
        <v>59.625999999999998</v>
      </c>
      <c r="D100" s="73">
        <v>99.578000000000003</v>
      </c>
      <c r="E100" s="73">
        <v>110.157</v>
      </c>
      <c r="F100" s="73">
        <v>84.096999999999994</v>
      </c>
      <c r="G100" s="73">
        <v>52.716000000000001</v>
      </c>
      <c r="H100" s="73">
        <v>40.332000000000001</v>
      </c>
      <c r="I100" s="73">
        <v>15.786</v>
      </c>
      <c r="J100" s="73">
        <v>9.5060000000000002</v>
      </c>
      <c r="K100" s="73">
        <v>12.942</v>
      </c>
      <c r="L100" s="73">
        <v>4.2880000000000003</v>
      </c>
      <c r="M100" s="73">
        <v>7.093</v>
      </c>
      <c r="N100" s="73"/>
      <c r="O100" s="73">
        <v>2.1869999999999998</v>
      </c>
      <c r="P100" s="73">
        <v>3.988</v>
      </c>
      <c r="Q100" s="74">
        <v>554.98800000000006</v>
      </c>
      <c r="R100" s="75">
        <v>131.94921778584401</v>
      </c>
    </row>
    <row r="101" spans="1:18" s="55" customFormat="1" ht="15.75" hidden="1" x14ac:dyDescent="0.25">
      <c r="A101" s="72" t="s">
        <v>71</v>
      </c>
      <c r="B101" s="73">
        <v>43.223999999999997</v>
      </c>
      <c r="C101" s="73">
        <v>46.8</v>
      </c>
      <c r="D101" s="73">
        <v>74.055000000000007</v>
      </c>
      <c r="E101" s="73">
        <v>83.497</v>
      </c>
      <c r="F101" s="73">
        <v>60.649000000000001</v>
      </c>
      <c r="G101" s="73">
        <v>37.463000000000001</v>
      </c>
      <c r="H101" s="73">
        <v>32.003</v>
      </c>
      <c r="I101" s="73">
        <v>12.459</v>
      </c>
      <c r="J101" s="73">
        <v>7.4139999999999997</v>
      </c>
      <c r="K101" s="73">
        <v>9.0139999999999993</v>
      </c>
      <c r="L101" s="73">
        <v>4.3529999999999998</v>
      </c>
      <c r="M101" s="73">
        <v>4.3970000000000002</v>
      </c>
      <c r="N101" s="73"/>
      <c r="O101" s="73">
        <v>2.0790000000000002</v>
      </c>
      <c r="P101" s="73">
        <v>3.597</v>
      </c>
      <c r="Q101" s="74">
        <v>421.00400000000002</v>
      </c>
      <c r="R101" s="75">
        <v>131.620413649028</v>
      </c>
    </row>
    <row r="102" spans="1:18" s="55" customFormat="1" ht="15.75" hidden="1" x14ac:dyDescent="0.25">
      <c r="A102" s="72" t="s">
        <v>72</v>
      </c>
      <c r="B102" s="73">
        <v>85.332999999999998</v>
      </c>
      <c r="C102" s="73">
        <v>63.585999999999999</v>
      </c>
      <c r="D102" s="73">
        <v>113.364</v>
      </c>
      <c r="E102" s="73">
        <v>102.07899999999999</v>
      </c>
      <c r="F102" s="73">
        <v>82.548000000000002</v>
      </c>
      <c r="G102" s="73">
        <v>48.290999999999997</v>
      </c>
      <c r="H102" s="73">
        <v>42.655000000000001</v>
      </c>
      <c r="I102" s="73">
        <v>17.632000000000001</v>
      </c>
      <c r="J102" s="73">
        <v>10.367000000000001</v>
      </c>
      <c r="K102" s="73">
        <v>8.8109999999999999</v>
      </c>
      <c r="L102" s="73">
        <v>5.351</v>
      </c>
      <c r="M102" s="73">
        <v>7.8780000000000001</v>
      </c>
      <c r="N102" s="73"/>
      <c r="O102" s="73">
        <v>2.4710000000000001</v>
      </c>
      <c r="P102" s="73">
        <v>3.786</v>
      </c>
      <c r="Q102" s="74">
        <v>594.15200000000004</v>
      </c>
      <c r="R102" s="75">
        <v>129.74638952785199</v>
      </c>
    </row>
    <row r="103" spans="1:18" s="55" customFormat="1" ht="15.75" hidden="1" x14ac:dyDescent="0.25">
      <c r="A103" s="72" t="s">
        <v>73</v>
      </c>
      <c r="B103" s="73">
        <v>77.763999999999996</v>
      </c>
      <c r="C103" s="73">
        <v>61.59</v>
      </c>
      <c r="D103" s="73">
        <v>102.96899999999999</v>
      </c>
      <c r="E103" s="73">
        <v>96.67</v>
      </c>
      <c r="F103" s="73">
        <v>78.606999999999999</v>
      </c>
      <c r="G103" s="73">
        <v>44.857999999999997</v>
      </c>
      <c r="H103" s="73">
        <v>36.323</v>
      </c>
      <c r="I103" s="73">
        <v>15.315</v>
      </c>
      <c r="J103" s="73">
        <v>8.2080000000000002</v>
      </c>
      <c r="K103" s="73">
        <v>8.0839999999999996</v>
      </c>
      <c r="L103" s="73">
        <v>4.4089999999999998</v>
      </c>
      <c r="M103" s="73">
        <v>4.7670000000000003</v>
      </c>
      <c r="N103" s="73"/>
      <c r="O103" s="73">
        <v>2.6360000000000001</v>
      </c>
      <c r="P103" s="73">
        <v>4.1440000000000001</v>
      </c>
      <c r="Q103" s="74">
        <v>546.34400000000005</v>
      </c>
      <c r="R103" s="75">
        <v>128.81003469205999</v>
      </c>
    </row>
    <row r="104" spans="1:18" s="55" customFormat="1" ht="15.75" hidden="1" x14ac:dyDescent="0.25">
      <c r="A104" s="76" t="s">
        <v>134</v>
      </c>
      <c r="B104" s="76"/>
      <c r="C104" s="62"/>
      <c r="D104" s="62"/>
      <c r="E104" s="62"/>
      <c r="F104" s="62"/>
      <c r="G104" s="62"/>
      <c r="H104" s="62"/>
      <c r="I104" s="62"/>
      <c r="J104" s="62"/>
      <c r="K104" s="62"/>
      <c r="L104" s="62"/>
      <c r="M104" s="62"/>
      <c r="N104" s="62"/>
      <c r="O104" s="62"/>
      <c r="P104" s="62"/>
      <c r="Q104" s="62"/>
      <c r="R104" s="62"/>
    </row>
    <row r="105" spans="1:18" s="55" customFormat="1" ht="15.75" hidden="1" x14ac:dyDescent="0.25">
      <c r="A105" s="72">
        <v>2001</v>
      </c>
      <c r="B105" s="77">
        <v>9.1647969707445761E-3</v>
      </c>
      <c r="C105" s="77">
        <v>4.6404035294909241E-4</v>
      </c>
      <c r="D105" s="77">
        <v>0.53983361059744428</v>
      </c>
      <c r="E105" s="77">
        <v>0.82773197957294375</v>
      </c>
      <c r="F105" s="77">
        <v>7.1109543685918926</v>
      </c>
      <c r="G105" s="77">
        <v>11.498997286137337</v>
      </c>
      <c r="H105" s="77">
        <v>20.084633226372031</v>
      </c>
      <c r="I105" s="77">
        <v>9.1262042813909776</v>
      </c>
      <c r="J105" s="77">
        <v>7.2978466207421402</v>
      </c>
      <c r="K105" s="77">
        <v>9.3786809034246943</v>
      </c>
      <c r="L105" s="77">
        <v>7.4992788039514586</v>
      </c>
      <c r="M105" s="77">
        <v>5.7125687649798031</v>
      </c>
      <c r="N105" s="77"/>
      <c r="O105" s="77">
        <v>3.8248526091828947</v>
      </c>
      <c r="P105" s="77">
        <v>17.088788707732675</v>
      </c>
      <c r="Q105" s="77">
        <v>100</v>
      </c>
      <c r="R105" s="62"/>
    </row>
    <row r="106" spans="1:18" s="55" customFormat="1" ht="15.75" hidden="1" x14ac:dyDescent="0.25">
      <c r="A106" s="72">
        <v>2002</v>
      </c>
      <c r="B106" s="77">
        <v>3.7283786660681382E-3</v>
      </c>
      <c r="C106" s="77">
        <v>0.16393680994701601</v>
      </c>
      <c r="D106" s="77">
        <v>1.3073559792567924</v>
      </c>
      <c r="E106" s="77">
        <v>0.97728261594978028</v>
      </c>
      <c r="F106" s="77">
        <v>8.1271198162953269</v>
      </c>
      <c r="G106" s="77">
        <v>10.144955634158064</v>
      </c>
      <c r="H106" s="77">
        <v>17.665356390124124</v>
      </c>
      <c r="I106" s="77">
        <v>7.6375091298672597</v>
      </c>
      <c r="J106" s="77">
        <v>5.8060549615212684</v>
      </c>
      <c r="K106" s="77">
        <v>7.5013860247691122</v>
      </c>
      <c r="L106" s="77">
        <v>6.7993696057351407</v>
      </c>
      <c r="M106" s="77">
        <v>5.0425948620704961</v>
      </c>
      <c r="N106" s="77"/>
      <c r="O106" s="77">
        <v>3.048956221750541</v>
      </c>
      <c r="P106" s="77">
        <v>25.774393569889021</v>
      </c>
      <c r="Q106" s="77">
        <v>100</v>
      </c>
      <c r="R106" s="62"/>
    </row>
    <row r="107" spans="1:18" s="55" customFormat="1" ht="15.75" hidden="1" x14ac:dyDescent="0.25">
      <c r="A107" s="72">
        <v>2003</v>
      </c>
      <c r="B107" s="77">
        <v>1.3605154237098535E-3</v>
      </c>
      <c r="C107" s="77">
        <v>0.24013097228478913</v>
      </c>
      <c r="D107" s="77">
        <v>2.5582602938108638</v>
      </c>
      <c r="E107" s="77">
        <v>1.66130270863504</v>
      </c>
      <c r="F107" s="77">
        <v>9.8394365047451764</v>
      </c>
      <c r="G107" s="77">
        <v>17.772942069253258</v>
      </c>
      <c r="H107" s="77">
        <v>20.90991271537715</v>
      </c>
      <c r="I107" s="77">
        <v>9.3017305756189579</v>
      </c>
      <c r="J107" s="77">
        <v>8.1770756174472492</v>
      </c>
      <c r="K107" s="77">
        <v>8.6820913843093255</v>
      </c>
      <c r="L107" s="77">
        <v>8.3183424689424559</v>
      </c>
      <c r="M107" s="77">
        <v>5.2810673697004145</v>
      </c>
      <c r="N107" s="77"/>
      <c r="O107" s="77">
        <v>3.971798026950299</v>
      </c>
      <c r="P107" s="77">
        <v>3.2845487775013074</v>
      </c>
      <c r="Q107" s="77">
        <v>100</v>
      </c>
      <c r="R107" s="62"/>
    </row>
    <row r="108" spans="1:18" s="55" customFormat="1" ht="15.75" hidden="1" x14ac:dyDescent="0.25">
      <c r="A108" s="72">
        <v>2004</v>
      </c>
      <c r="B108" s="77">
        <v>7.6950335099471771E-4</v>
      </c>
      <c r="C108" s="77">
        <v>0.31761250812306974</v>
      </c>
      <c r="D108" s="77">
        <v>2.7356228879537712</v>
      </c>
      <c r="E108" s="77">
        <v>3.1939390838062249</v>
      </c>
      <c r="F108" s="77">
        <v>9.3607004635103443</v>
      </c>
      <c r="G108" s="77">
        <v>17.742631139722953</v>
      </c>
      <c r="H108" s="77">
        <v>21.847816091777123</v>
      </c>
      <c r="I108" s="77">
        <v>8.846172047867725</v>
      </c>
      <c r="J108" s="77">
        <v>8.4520324314882309</v>
      </c>
      <c r="K108" s="77">
        <v>7.629164023102029</v>
      </c>
      <c r="L108" s="77">
        <v>7.7645196625420008</v>
      </c>
      <c r="M108" s="77">
        <v>4.8973117015681318</v>
      </c>
      <c r="N108" s="77"/>
      <c r="O108" s="77">
        <v>4.2572772893782762</v>
      </c>
      <c r="P108" s="77">
        <v>2.9544311658091189</v>
      </c>
      <c r="Q108" s="77">
        <v>100</v>
      </c>
      <c r="R108" s="62"/>
    </row>
    <row r="109" spans="1:18" s="55" customFormat="1" ht="15.75" hidden="1" x14ac:dyDescent="0.25">
      <c r="A109" s="72">
        <v>2005</v>
      </c>
      <c r="B109" s="77">
        <v>6.5481050397899702E-4</v>
      </c>
      <c r="C109" s="77">
        <v>0.6577980769034012</v>
      </c>
      <c r="D109" s="77">
        <v>2.3941509051732077</v>
      </c>
      <c r="E109" s="77">
        <v>4.2207038803661208</v>
      </c>
      <c r="F109" s="77">
        <v>10.028627496720832</v>
      </c>
      <c r="G109" s="77">
        <v>15.604257086788994</v>
      </c>
      <c r="H109" s="77">
        <v>24.486679721951091</v>
      </c>
      <c r="I109" s="77">
        <v>8.2651409581923971</v>
      </c>
      <c r="J109" s="77">
        <v>8.4146833070385991</v>
      </c>
      <c r="K109" s="77">
        <v>8.4100996335107467</v>
      </c>
      <c r="L109" s="77">
        <v>7.1345696974161594</v>
      </c>
      <c r="M109" s="77">
        <v>4.3259646688807445</v>
      </c>
      <c r="N109" s="77"/>
      <c r="O109" s="77">
        <v>3.7054498650476475</v>
      </c>
      <c r="P109" s="77">
        <v>2.3512198915060849</v>
      </c>
      <c r="Q109" s="77">
        <v>100</v>
      </c>
      <c r="R109" s="62"/>
    </row>
    <row r="110" spans="1:18" s="55" customFormat="1" ht="15.75" hidden="1" x14ac:dyDescent="0.25">
      <c r="A110" s="76">
        <v>2006</v>
      </c>
      <c r="B110" s="77">
        <v>3.8460831702665291E-4</v>
      </c>
      <c r="C110" s="77">
        <v>1.8030437902209491</v>
      </c>
      <c r="D110" s="77">
        <v>2.7061468528569779</v>
      </c>
      <c r="E110" s="77">
        <v>4.7695277394475228</v>
      </c>
      <c r="F110" s="77">
        <v>11.149154096740958</v>
      </c>
      <c r="G110" s="77">
        <v>14.442939723757215</v>
      </c>
      <c r="H110" s="77">
        <v>24.281690550130918</v>
      </c>
      <c r="I110" s="77">
        <v>10.208914964383133</v>
      </c>
      <c r="J110" s="77">
        <v>6.581118381157955</v>
      </c>
      <c r="K110" s="77">
        <v>7.7034054502417275</v>
      </c>
      <c r="L110" s="77">
        <v>6.9858972676997837</v>
      </c>
      <c r="M110" s="77">
        <v>3.6266427582741003</v>
      </c>
      <c r="N110" s="77"/>
      <c r="O110" s="77">
        <v>3.8339466411514667</v>
      </c>
      <c r="P110" s="77">
        <v>1.9071871756202772</v>
      </c>
      <c r="Q110" s="77">
        <v>100</v>
      </c>
      <c r="R110" s="62"/>
    </row>
    <row r="111" spans="1:18" s="55" customFormat="1" ht="15.75" hidden="1" x14ac:dyDescent="0.25">
      <c r="A111" s="76">
        <v>2007</v>
      </c>
      <c r="B111" s="77">
        <v>2.1756593921542374E-3</v>
      </c>
      <c r="C111" s="77">
        <v>2.2969105636631411</v>
      </c>
      <c r="D111" s="77">
        <v>3.1679692729950464</v>
      </c>
      <c r="E111" s="77">
        <v>4.8696696344892221</v>
      </c>
      <c r="F111" s="77">
        <v>15.732402262685769</v>
      </c>
      <c r="G111" s="77">
        <v>12.314148480385594</v>
      </c>
      <c r="H111" s="77">
        <v>23.572641919935734</v>
      </c>
      <c r="I111" s="77">
        <v>10.170161668228678</v>
      </c>
      <c r="J111" s="77">
        <v>6.620322332306869</v>
      </c>
      <c r="K111" s="77">
        <v>8.2757899317177674</v>
      </c>
      <c r="L111" s="77">
        <v>5.3077302851787387</v>
      </c>
      <c r="M111" s="77">
        <v>2.5866498192529122</v>
      </c>
      <c r="N111" s="77"/>
      <c r="O111" s="77">
        <v>3.481347904672647</v>
      </c>
      <c r="P111" s="77">
        <v>1.6020802650957289</v>
      </c>
      <c r="Q111" s="77">
        <v>100</v>
      </c>
      <c r="R111" s="62"/>
    </row>
    <row r="112" spans="1:18" s="55" customFormat="1" ht="15.75" hidden="1" x14ac:dyDescent="0.25">
      <c r="A112" s="76">
        <v>2008</v>
      </c>
      <c r="B112" s="77">
        <v>0.16548311125294626</v>
      </c>
      <c r="C112" s="77">
        <v>3.3627399268370515</v>
      </c>
      <c r="D112" s="77">
        <v>7.2054992476318631</v>
      </c>
      <c r="E112" s="77">
        <v>5.3336698235509701</v>
      </c>
      <c r="F112" s="77">
        <v>18.228473701206159</v>
      </c>
      <c r="G112" s="77">
        <v>13.588885974323839</v>
      </c>
      <c r="H112" s="77">
        <v>20.440218219903617</v>
      </c>
      <c r="I112" s="77">
        <v>9.0425275023934688</v>
      </c>
      <c r="J112" s="77">
        <v>6.1231118590074418</v>
      </c>
      <c r="K112" s="77">
        <v>7.2626962714926817</v>
      </c>
      <c r="L112" s="77">
        <v>3.8614146414911379</v>
      </c>
      <c r="M112" s="77">
        <v>1.5237703823583166</v>
      </c>
      <c r="N112" s="77"/>
      <c r="O112" s="77">
        <v>2.5265175440507046</v>
      </c>
      <c r="P112" s="77">
        <v>1.3349917944998053</v>
      </c>
      <c r="Q112" s="77">
        <v>100</v>
      </c>
      <c r="R112" s="62"/>
    </row>
    <row r="113" spans="1:18" s="55" customFormat="1" ht="15.75" hidden="1" x14ac:dyDescent="0.25">
      <c r="A113" s="76">
        <v>2009</v>
      </c>
      <c r="B113" s="77">
        <v>0.90471138858235634</v>
      </c>
      <c r="C113" s="77">
        <v>5.5573676541418475</v>
      </c>
      <c r="D113" s="77">
        <v>13.677720129333032</v>
      </c>
      <c r="E113" s="77">
        <v>7.2425177263886935</v>
      </c>
      <c r="F113" s="77">
        <v>19.174170787074011</v>
      </c>
      <c r="G113" s="77">
        <v>12.902006450393547</v>
      </c>
      <c r="H113" s="77">
        <v>18.054243054243056</v>
      </c>
      <c r="I113" s="77">
        <v>5.6768645478322899</v>
      </c>
      <c r="J113" s="77">
        <v>5.4501659340369022</v>
      </c>
      <c r="K113" s="77">
        <v>4.3943560072592334</v>
      </c>
      <c r="L113" s="77">
        <v>3.0416836868449773</v>
      </c>
      <c r="M113" s="77">
        <v>1.3599884567626503</v>
      </c>
      <c r="N113" s="77"/>
      <c r="O113" s="77">
        <v>1.5941556264136909</v>
      </c>
      <c r="P113" s="77">
        <v>0.9700485506937121</v>
      </c>
      <c r="Q113" s="77">
        <v>100</v>
      </c>
      <c r="R113" s="62"/>
    </row>
    <row r="114" spans="1:18" s="55" customFormat="1" ht="15.75" hidden="1" x14ac:dyDescent="0.25">
      <c r="A114" s="76">
        <v>2010</v>
      </c>
      <c r="B114" s="77">
        <v>1.8197437791942697</v>
      </c>
      <c r="C114" s="77">
        <v>6.9003293551901619</v>
      </c>
      <c r="D114" s="77">
        <v>16.272350443940738</v>
      </c>
      <c r="E114" s="77">
        <v>12.739859491816214</v>
      </c>
      <c r="F114" s="77">
        <v>18.09209422313501</v>
      </c>
      <c r="G114" s="77">
        <v>10.905939664132843</v>
      </c>
      <c r="H114" s="77">
        <v>15.037681740197614</v>
      </c>
      <c r="I114" s="77">
        <v>3.9677407235795776</v>
      </c>
      <c r="J114" s="77">
        <v>4.8361864926802998</v>
      </c>
      <c r="K114" s="77">
        <v>3.829937510174946</v>
      </c>
      <c r="L114" s="77">
        <v>2.1937309806769938</v>
      </c>
      <c r="M114" s="77">
        <v>1.500958010344007</v>
      </c>
      <c r="N114" s="77"/>
      <c r="O114" s="77">
        <v>1.0446695803539003</v>
      </c>
      <c r="P114" s="77">
        <v>0.85877800458342202</v>
      </c>
      <c r="Q114" s="77">
        <v>100</v>
      </c>
      <c r="R114" s="62"/>
    </row>
    <row r="115" spans="1:18" s="55" customFormat="1" ht="15.75" hidden="1" x14ac:dyDescent="0.25">
      <c r="A115" s="76">
        <v>2011</v>
      </c>
      <c r="B115" s="77">
        <v>3.82182969480621</v>
      </c>
      <c r="C115" s="77">
        <v>10.567832522723201</v>
      </c>
      <c r="D115" s="77">
        <v>16.569685295932501</v>
      </c>
      <c r="E115" s="77">
        <v>15.5089804976484</v>
      </c>
      <c r="F115" s="77">
        <v>17.995125329569799</v>
      </c>
      <c r="G115" s="77">
        <v>10.280794228407</v>
      </c>
      <c r="H115" s="77">
        <v>11.4555803652176</v>
      </c>
      <c r="I115" s="77">
        <v>3.8293791951498699</v>
      </c>
      <c r="J115" s="77">
        <v>3.3393432249263499</v>
      </c>
      <c r="K115" s="77">
        <v>2.6879891119428398</v>
      </c>
      <c r="L115" s="77">
        <v>1.11821731131885</v>
      </c>
      <c r="M115" s="77">
        <v>1.47472149421388</v>
      </c>
      <c r="N115" s="77"/>
      <c r="O115" s="77">
        <v>0.59955615229229597</v>
      </c>
      <c r="P115" s="77">
        <v>0.75096557585124502</v>
      </c>
      <c r="Q115" s="77">
        <v>100</v>
      </c>
      <c r="R115" s="57"/>
    </row>
    <row r="116" spans="1:18" s="55" customFormat="1" ht="15.75" hidden="1" x14ac:dyDescent="0.25">
      <c r="A116" s="76">
        <v>2012</v>
      </c>
      <c r="B116" s="77">
        <v>8.6144741586164901</v>
      </c>
      <c r="C116" s="77">
        <v>10.945358248480099</v>
      </c>
      <c r="D116" s="77">
        <v>17.436027501150001</v>
      </c>
      <c r="E116" s="77">
        <v>19.0316412417789</v>
      </c>
      <c r="F116" s="77">
        <v>16.055250954210301</v>
      </c>
      <c r="G116" s="77">
        <v>9.6522571581316097</v>
      </c>
      <c r="H116" s="77">
        <v>7.7295637362773997</v>
      </c>
      <c r="I116" s="77">
        <v>2.9405840886203398</v>
      </c>
      <c r="J116" s="77">
        <v>1.91757114617135</v>
      </c>
      <c r="K116" s="77">
        <v>2.3411783720612198</v>
      </c>
      <c r="L116" s="77">
        <v>0.91942361965859798</v>
      </c>
      <c r="M116" s="77">
        <v>1.2470503400345601</v>
      </c>
      <c r="N116" s="77"/>
      <c r="O116" s="78">
        <v>0.47204505613367598</v>
      </c>
      <c r="P116" s="77">
        <v>0.69757437867541905</v>
      </c>
      <c r="Q116" s="77">
        <v>100</v>
      </c>
      <c r="R116" s="77"/>
    </row>
    <row r="117" spans="1:18" s="55" customFormat="1" ht="15.75" hidden="1" x14ac:dyDescent="0.25">
      <c r="A117" s="72" t="s">
        <v>106</v>
      </c>
      <c r="B117" s="73">
        <v>4.8806875261828602E-3</v>
      </c>
      <c r="C117" s="73">
        <v>0.232239381454201</v>
      </c>
      <c r="D117" s="73">
        <v>2.2982615262180999</v>
      </c>
      <c r="E117" s="73">
        <v>1.2071567148092299</v>
      </c>
      <c r="F117" s="73">
        <v>10.303402517079</v>
      </c>
      <c r="G117" s="73">
        <v>17.740350135100101</v>
      </c>
      <c r="H117" s="73">
        <v>21.208349771760101</v>
      </c>
      <c r="I117" s="73">
        <v>9.6028882824182702</v>
      </c>
      <c r="J117" s="73">
        <v>7.9244740720253901</v>
      </c>
      <c r="K117" s="73">
        <v>8.8048958718873696</v>
      </c>
      <c r="L117" s="73">
        <v>8.8137082243652092</v>
      </c>
      <c r="M117" s="73">
        <v>5.4717930154649999</v>
      </c>
      <c r="N117" s="73"/>
      <c r="O117" s="73">
        <v>3.8451683227110598</v>
      </c>
      <c r="P117" s="73">
        <v>2.5424314771807501</v>
      </c>
      <c r="Q117" s="73">
        <v>100</v>
      </c>
      <c r="R117" s="57"/>
    </row>
    <row r="118" spans="1:18" s="55" customFormat="1" ht="15.75" hidden="1" x14ac:dyDescent="0.25">
      <c r="A118" s="72" t="s">
        <v>107</v>
      </c>
      <c r="B118" s="73">
        <v>2.0228614464393E-3</v>
      </c>
      <c r="C118" s="73">
        <v>0.25192405244501698</v>
      </c>
      <c r="D118" s="73">
        <v>2.6247405291183101</v>
      </c>
      <c r="E118" s="73">
        <v>1.44245581603787</v>
      </c>
      <c r="F118" s="73">
        <v>10.348181136350201</v>
      </c>
      <c r="G118" s="73">
        <v>16.797219032325302</v>
      </c>
      <c r="H118" s="73">
        <v>20.703053275946299</v>
      </c>
      <c r="I118" s="73">
        <v>9.7072452672822394</v>
      </c>
      <c r="J118" s="73">
        <v>7.9934148079682101</v>
      </c>
      <c r="K118" s="73">
        <v>9.4277791782203195</v>
      </c>
      <c r="L118" s="73">
        <v>8.4815468354666805</v>
      </c>
      <c r="M118" s="73">
        <v>5.1903512621099397</v>
      </c>
      <c r="N118" s="73"/>
      <c r="O118" s="73">
        <v>3.6752280387269001</v>
      </c>
      <c r="P118" s="73">
        <v>3.3548379065562499</v>
      </c>
      <c r="Q118" s="73">
        <v>100</v>
      </c>
      <c r="R118" s="57"/>
    </row>
    <row r="119" spans="1:18" s="55" customFormat="1" ht="15.75" hidden="1" x14ac:dyDescent="0.25">
      <c r="A119" s="72" t="s">
        <v>108</v>
      </c>
      <c r="B119" s="73">
        <v>2.1540814458194698E-3</v>
      </c>
      <c r="C119" s="73">
        <v>0.21823537647958499</v>
      </c>
      <c r="D119" s="73">
        <v>2.6184206274839199</v>
      </c>
      <c r="E119" s="73">
        <v>1.63346688638297</v>
      </c>
      <c r="F119" s="73">
        <v>9.6388413195902896</v>
      </c>
      <c r="G119" s="73">
        <v>18.7382198670932</v>
      </c>
      <c r="H119" s="73">
        <v>20.490699753357699</v>
      </c>
      <c r="I119" s="73">
        <v>8.9802309175309905</v>
      </c>
      <c r="J119" s="73">
        <v>8.5352784688789107</v>
      </c>
      <c r="K119" s="73">
        <v>8.4792723512875998</v>
      </c>
      <c r="L119" s="73">
        <v>8.0817096944435498</v>
      </c>
      <c r="M119" s="73">
        <v>5.1322336747552404</v>
      </c>
      <c r="N119" s="73"/>
      <c r="O119" s="73">
        <v>4.0873695434424402</v>
      </c>
      <c r="P119" s="73">
        <v>3.3638674378278202</v>
      </c>
      <c r="Q119" s="73">
        <v>100</v>
      </c>
      <c r="R119" s="57"/>
    </row>
    <row r="120" spans="1:18" s="55" customFormat="1" ht="15.75" hidden="1" x14ac:dyDescent="0.25">
      <c r="A120" s="72" t="s">
        <v>109</v>
      </c>
      <c r="B120" s="73">
        <v>1.9119544954830101E-3</v>
      </c>
      <c r="C120" s="73">
        <v>0.267864824817169</v>
      </c>
      <c r="D120" s="73">
        <v>2.7578031642846899</v>
      </c>
      <c r="E120" s="73">
        <v>2.6102002772334001</v>
      </c>
      <c r="F120" s="73">
        <v>8.8447014961043902</v>
      </c>
      <c r="G120" s="73">
        <v>17.6467664069595</v>
      </c>
      <c r="H120" s="73">
        <v>21.338176951388601</v>
      </c>
      <c r="I120" s="73">
        <v>8.8353329190765297</v>
      </c>
      <c r="J120" s="73">
        <v>8.2502748434587296</v>
      </c>
      <c r="K120" s="73">
        <v>7.8806940394818596</v>
      </c>
      <c r="L120" s="73">
        <v>7.7566081927250101</v>
      </c>
      <c r="M120" s="73">
        <v>5.3349266287462402</v>
      </c>
      <c r="N120" s="73"/>
      <c r="O120" s="73">
        <v>4.3500788681229396</v>
      </c>
      <c r="P120" s="73">
        <v>4.1246594331054904</v>
      </c>
      <c r="Q120" s="73">
        <v>100</v>
      </c>
      <c r="R120" s="57"/>
    </row>
    <row r="121" spans="1:18" s="55" customFormat="1" ht="15.75" hidden="1" x14ac:dyDescent="0.25">
      <c r="A121" s="72" t="s">
        <v>110</v>
      </c>
      <c r="B121" s="73">
        <v>6.4284130609610296E-3</v>
      </c>
      <c r="C121" s="73">
        <v>0.31512343209037602</v>
      </c>
      <c r="D121" s="73">
        <v>2.8727134856298702</v>
      </c>
      <c r="E121" s="73">
        <v>2.9072170087938098</v>
      </c>
      <c r="F121" s="73">
        <v>8.8739650582952105</v>
      </c>
      <c r="G121" s="73">
        <v>18.378176980771201</v>
      </c>
      <c r="H121" s="73">
        <v>21.5639148248389</v>
      </c>
      <c r="I121" s="73">
        <v>9.5456686271140008</v>
      </c>
      <c r="J121" s="73">
        <v>7.8669344734801703</v>
      </c>
      <c r="K121" s="73">
        <v>7.9619175562584497</v>
      </c>
      <c r="L121" s="73">
        <v>7.6683096291068003</v>
      </c>
      <c r="M121" s="73">
        <v>5.2533253918380103</v>
      </c>
      <c r="N121" s="73"/>
      <c r="O121" s="73">
        <v>4.2280591046663698</v>
      </c>
      <c r="P121" s="73">
        <v>2.55824601405592</v>
      </c>
      <c r="Q121" s="73">
        <v>100</v>
      </c>
      <c r="R121" s="57"/>
    </row>
    <row r="122" spans="1:18" s="55" customFormat="1" ht="15.75" hidden="1" x14ac:dyDescent="0.25">
      <c r="A122" s="72" t="s">
        <v>111</v>
      </c>
      <c r="B122" s="73">
        <v>1.4289116456299099E-3</v>
      </c>
      <c r="C122" s="73">
        <v>0.30340557275541802</v>
      </c>
      <c r="D122" s="73">
        <v>2.5126617448598898</v>
      </c>
      <c r="E122" s="73">
        <v>2.68000317535921</v>
      </c>
      <c r="F122" s="73">
        <v>8.5756926252282302</v>
      </c>
      <c r="G122" s="73">
        <v>17.527665317139</v>
      </c>
      <c r="H122" s="73">
        <v>22.287211240771601</v>
      </c>
      <c r="I122" s="73">
        <v>8.7128681432087003</v>
      </c>
      <c r="J122" s="73">
        <v>8.6007779630070704</v>
      </c>
      <c r="K122" s="73">
        <v>7.8601254266888896</v>
      </c>
      <c r="L122" s="73">
        <v>7.9866634913074499</v>
      </c>
      <c r="M122" s="73">
        <v>5.1153449233944599</v>
      </c>
      <c r="N122" s="73"/>
      <c r="O122" s="73">
        <v>4.6282448201952802</v>
      </c>
      <c r="P122" s="73">
        <v>3.20790664443915</v>
      </c>
      <c r="Q122" s="73">
        <v>100</v>
      </c>
      <c r="R122" s="57"/>
    </row>
    <row r="123" spans="1:18" s="55" customFormat="1" ht="15.75" hidden="1" x14ac:dyDescent="0.25">
      <c r="A123" s="72" t="s">
        <v>112</v>
      </c>
      <c r="B123" s="73">
        <v>1.5489968836999101E-3</v>
      </c>
      <c r="C123" s="73">
        <v>0.347961027238406</v>
      </c>
      <c r="D123" s="73">
        <v>2.9246469343239401</v>
      </c>
      <c r="E123" s="73">
        <v>3.4784837291959199</v>
      </c>
      <c r="F123" s="73">
        <v>10.0684797440494</v>
      </c>
      <c r="G123" s="73">
        <v>18.018776658588401</v>
      </c>
      <c r="H123" s="73">
        <v>21.5813286731997</v>
      </c>
      <c r="I123" s="73">
        <v>8.7729550776821892</v>
      </c>
      <c r="J123" s="73">
        <v>8.6465006048128803</v>
      </c>
      <c r="K123" s="73">
        <v>6.8979647589127202</v>
      </c>
      <c r="L123" s="73">
        <v>7.7999033989216198</v>
      </c>
      <c r="M123" s="73">
        <v>4.5275770731563103</v>
      </c>
      <c r="N123" s="73"/>
      <c r="O123" s="73">
        <v>4.1280766950602503</v>
      </c>
      <c r="P123" s="73">
        <v>2.8057966279745998</v>
      </c>
      <c r="Q123" s="73">
        <v>100</v>
      </c>
      <c r="R123" s="57"/>
    </row>
    <row r="124" spans="1:18" s="55" customFormat="1" ht="15.75" hidden="1" x14ac:dyDescent="0.25">
      <c r="A124" s="72" t="s">
        <v>113</v>
      </c>
      <c r="B124" s="73">
        <v>8.2519709128088693E-3</v>
      </c>
      <c r="C124" s="73">
        <v>0.29606461494492298</v>
      </c>
      <c r="D124" s="73">
        <v>2.5377829570635901</v>
      </c>
      <c r="E124" s="73">
        <v>3.8786275966034101</v>
      </c>
      <c r="F124" s="73">
        <v>10.0911540884491</v>
      </c>
      <c r="G124" s="73">
        <v>16.6450304014684</v>
      </c>
      <c r="H124" s="73">
        <v>22.1068288078317</v>
      </c>
      <c r="I124" s="73">
        <v>8.0466779779048494</v>
      </c>
      <c r="J124" s="73">
        <v>8.8831460538471294</v>
      </c>
      <c r="K124" s="73">
        <v>7.8717764480699399</v>
      </c>
      <c r="L124" s="73">
        <v>7.58034098753952</v>
      </c>
      <c r="M124" s="73">
        <v>4.60258709351496</v>
      </c>
      <c r="N124" s="73"/>
      <c r="O124" s="73">
        <v>4.0164958911222897</v>
      </c>
      <c r="P124" s="73">
        <v>3.4352351107273602</v>
      </c>
      <c r="Q124" s="73">
        <v>100</v>
      </c>
      <c r="R124" s="57"/>
    </row>
    <row r="125" spans="1:18" s="55" customFormat="1" ht="15.75" hidden="1" x14ac:dyDescent="0.25">
      <c r="A125" s="72" t="s">
        <v>114</v>
      </c>
      <c r="B125" s="73">
        <v>4.87174417038495E-3</v>
      </c>
      <c r="C125" s="73">
        <v>0.390312680003783</v>
      </c>
      <c r="D125" s="73">
        <v>2.55780897604535</v>
      </c>
      <c r="E125" s="73">
        <v>3.7139884969522901</v>
      </c>
      <c r="F125" s="73">
        <v>10.1962739754292</v>
      </c>
      <c r="G125" s="73">
        <v>15.7828749595215</v>
      </c>
      <c r="H125" s="73">
        <v>25.173591707718298</v>
      </c>
      <c r="I125" s="73">
        <v>8.9468148823187192</v>
      </c>
      <c r="J125" s="73">
        <v>8.6622477081309395</v>
      </c>
      <c r="K125" s="73">
        <v>7.6589549822181304</v>
      </c>
      <c r="L125" s="73">
        <v>6.9309158019320796</v>
      </c>
      <c r="M125" s="73">
        <v>4.5060767844195899</v>
      </c>
      <c r="N125" s="73"/>
      <c r="O125" s="73">
        <v>3.5259964866127298</v>
      </c>
      <c r="P125" s="73">
        <v>1.9492708145269699</v>
      </c>
      <c r="Q125" s="73">
        <v>100</v>
      </c>
      <c r="R125" s="57"/>
    </row>
    <row r="126" spans="1:18" s="55" customFormat="1" ht="15.75" hidden="1" x14ac:dyDescent="0.25">
      <c r="A126" s="72" t="s">
        <v>115</v>
      </c>
      <c r="B126" s="73">
        <v>1.05984953501205E-2</v>
      </c>
      <c r="C126" s="73">
        <v>0.53244821877986104</v>
      </c>
      <c r="D126" s="73">
        <v>2.23645074896034</v>
      </c>
      <c r="E126" s="73">
        <v>3.9537434558497</v>
      </c>
      <c r="F126" s="73">
        <v>10.243698101018801</v>
      </c>
      <c r="G126" s="73">
        <v>15.2682260474005</v>
      </c>
      <c r="H126" s="73">
        <v>24.1797101059177</v>
      </c>
      <c r="I126" s="73">
        <v>7.6421880677765399</v>
      </c>
      <c r="J126" s="73">
        <v>8.7197017617054495</v>
      </c>
      <c r="K126" s="73">
        <v>8.9274659165848007</v>
      </c>
      <c r="L126" s="73">
        <v>7.3533370119645198</v>
      </c>
      <c r="M126" s="73">
        <v>4.55045556706997</v>
      </c>
      <c r="N126" s="73"/>
      <c r="O126" s="73">
        <v>3.7463157611401998</v>
      </c>
      <c r="P126" s="73">
        <v>2.6356607404815402</v>
      </c>
      <c r="Q126" s="73">
        <v>100</v>
      </c>
      <c r="R126" s="57"/>
    </row>
    <row r="127" spans="1:18" s="55" customFormat="1" ht="15.75" hidden="1" x14ac:dyDescent="0.25">
      <c r="A127" s="72" t="s">
        <v>116</v>
      </c>
      <c r="B127" s="73">
        <v>9.5981477051567208E-3</v>
      </c>
      <c r="C127" s="73">
        <v>0.81392292539728905</v>
      </c>
      <c r="D127" s="73">
        <v>2.5060025339109901</v>
      </c>
      <c r="E127" s="73">
        <v>4.3315702274317998</v>
      </c>
      <c r="F127" s="73">
        <v>10.3519714595386</v>
      </c>
      <c r="G127" s="73">
        <v>16.9340858281134</v>
      </c>
      <c r="H127" s="73">
        <v>23.534362845422599</v>
      </c>
      <c r="I127" s="73">
        <v>7.9251167282424797</v>
      </c>
      <c r="J127" s="73">
        <v>8.0995076888546294</v>
      </c>
      <c r="K127" s="73">
        <v>8.1860386820118904</v>
      </c>
      <c r="L127" s="73">
        <v>7.1014479913291799</v>
      </c>
      <c r="M127" s="73">
        <v>4.1483194381687296</v>
      </c>
      <c r="N127" s="73"/>
      <c r="O127" s="73">
        <v>3.7156644723824401</v>
      </c>
      <c r="P127" s="73">
        <v>2.3423910314907799</v>
      </c>
      <c r="Q127" s="73">
        <v>100</v>
      </c>
      <c r="R127" s="57"/>
    </row>
    <row r="128" spans="1:18" s="55" customFormat="1" ht="15.75" hidden="1" x14ac:dyDescent="0.25">
      <c r="A128" s="72" t="s">
        <v>117</v>
      </c>
      <c r="B128" s="73">
        <v>1.6247639344608201E-2</v>
      </c>
      <c r="C128" s="73">
        <v>0.98583079244168303</v>
      </c>
      <c r="D128" s="73">
        <v>2.1906882035808102</v>
      </c>
      <c r="E128" s="73">
        <v>5.1429053733264398</v>
      </c>
      <c r="F128" s="73">
        <v>9.0499351149467699</v>
      </c>
      <c r="G128" s="73">
        <v>13.8621904771953</v>
      </c>
      <c r="H128" s="73">
        <v>25.220767437198699</v>
      </c>
      <c r="I128" s="73">
        <v>8.5287446061002505</v>
      </c>
      <c r="J128" s="73">
        <v>8.1179114398151597</v>
      </c>
      <c r="K128" s="73">
        <v>9.1877235369211796</v>
      </c>
      <c r="L128" s="73">
        <v>7.2080436365171003</v>
      </c>
      <c r="M128" s="73">
        <v>4.03342371522319</v>
      </c>
      <c r="N128" s="73"/>
      <c r="O128" s="73">
        <v>3.9036536087695</v>
      </c>
      <c r="P128" s="73">
        <v>2.55193441861937</v>
      </c>
      <c r="Q128" s="73">
        <v>100</v>
      </c>
      <c r="R128" s="57"/>
    </row>
    <row r="129" spans="1:18" s="55" customFormat="1" ht="15.75" hidden="1" x14ac:dyDescent="0.25">
      <c r="A129" s="72" t="s">
        <v>118</v>
      </c>
      <c r="B129" s="73">
        <v>1.7981942503116601E-2</v>
      </c>
      <c r="C129" s="73">
        <v>1.60840164708549</v>
      </c>
      <c r="D129" s="73">
        <v>2.6215858864417698</v>
      </c>
      <c r="E129" s="73">
        <v>5.0320728344225802</v>
      </c>
      <c r="F129" s="73">
        <v>9.8813040686033808</v>
      </c>
      <c r="G129" s="73">
        <v>15.0199085791999</v>
      </c>
      <c r="H129" s="73">
        <v>25.362547693702499</v>
      </c>
      <c r="I129" s="73">
        <v>9.4737637414529097</v>
      </c>
      <c r="J129" s="73">
        <v>6.4036870537569399</v>
      </c>
      <c r="K129" s="73">
        <v>7.8469268255827096</v>
      </c>
      <c r="L129" s="73">
        <v>7.3130595746288396</v>
      </c>
      <c r="M129" s="73">
        <v>3.8739752937176499</v>
      </c>
      <c r="N129" s="73"/>
      <c r="O129" s="73">
        <v>3.9673605077254401</v>
      </c>
      <c r="P129" s="73">
        <v>1.5774243511767601</v>
      </c>
      <c r="Q129" s="73">
        <v>100</v>
      </c>
      <c r="R129" s="57"/>
    </row>
    <row r="130" spans="1:18" s="55" customFormat="1" ht="15.75" hidden="1" x14ac:dyDescent="0.25">
      <c r="A130" s="72" t="s">
        <v>119</v>
      </c>
      <c r="B130" s="73">
        <v>1.4564214146589699E-2</v>
      </c>
      <c r="C130" s="73">
        <v>1.6790959658881499</v>
      </c>
      <c r="D130" s="73">
        <v>2.3543139904191999</v>
      </c>
      <c r="E130" s="73">
        <v>4.9158609556230104</v>
      </c>
      <c r="F130" s="73">
        <v>11.0621347979435</v>
      </c>
      <c r="G130" s="73">
        <v>13.7923107968204</v>
      </c>
      <c r="H130" s="73">
        <v>24.293460141430799</v>
      </c>
      <c r="I130" s="73">
        <v>10.775412798961201</v>
      </c>
      <c r="J130" s="73">
        <v>6.4321184790047203</v>
      </c>
      <c r="K130" s="73">
        <v>7.8364245731632396</v>
      </c>
      <c r="L130" s="73">
        <v>7.3442243239923499</v>
      </c>
      <c r="M130" s="73">
        <v>3.7823088666233802</v>
      </c>
      <c r="N130" s="73"/>
      <c r="O130" s="73">
        <v>3.6357893628595002</v>
      </c>
      <c r="P130" s="73">
        <v>2.0819807331239399</v>
      </c>
      <c r="Q130" s="73">
        <v>100</v>
      </c>
      <c r="R130" s="57"/>
    </row>
    <row r="131" spans="1:18" s="55" customFormat="1" ht="15.75" hidden="1" x14ac:dyDescent="0.25">
      <c r="A131" s="72" t="s">
        <v>120</v>
      </c>
      <c r="B131" s="73">
        <v>1.3738192325634399E-2</v>
      </c>
      <c r="C131" s="73">
        <v>2.0006431285638202</v>
      </c>
      <c r="D131" s="73">
        <v>2.9949259269883002</v>
      </c>
      <c r="E131" s="73">
        <v>4.6700795758370903</v>
      </c>
      <c r="F131" s="73">
        <v>11.5557823447622</v>
      </c>
      <c r="G131" s="73">
        <v>14.626192844968299</v>
      </c>
      <c r="H131" s="73">
        <v>24.393292742762199</v>
      </c>
      <c r="I131" s="73">
        <v>10.492959553856</v>
      </c>
      <c r="J131" s="73">
        <v>6.6113918298517298</v>
      </c>
      <c r="K131" s="73">
        <v>7.1489929603086999</v>
      </c>
      <c r="L131" s="73">
        <v>6.7090688675955299</v>
      </c>
      <c r="M131" s="73">
        <v>3.3872947385742802</v>
      </c>
      <c r="N131" s="73"/>
      <c r="O131" s="73">
        <v>3.58581916613702</v>
      </c>
      <c r="P131" s="73">
        <v>1.8098181274692899</v>
      </c>
      <c r="Q131" s="73">
        <v>100</v>
      </c>
      <c r="R131" s="57"/>
    </row>
    <row r="132" spans="1:18" s="55" customFormat="1" ht="15.75" hidden="1" x14ac:dyDescent="0.25">
      <c r="A132" s="72" t="s">
        <v>121</v>
      </c>
      <c r="B132" s="73">
        <v>8.2961315362866106E-3</v>
      </c>
      <c r="C132" s="73">
        <v>1.9567659437073801</v>
      </c>
      <c r="D132" s="73">
        <v>2.8522997100838401</v>
      </c>
      <c r="E132" s="73">
        <v>4.3406705516479001</v>
      </c>
      <c r="F132" s="73">
        <v>12.537921168812799</v>
      </c>
      <c r="G132" s="73">
        <v>14.146025368224899</v>
      </c>
      <c r="H132" s="73">
        <v>22.497090748468</v>
      </c>
      <c r="I132" s="73">
        <v>10.1540165608723</v>
      </c>
      <c r="J132" s="73">
        <v>6.9898271489783399</v>
      </c>
      <c r="K132" s="73">
        <v>8.1441105313784394</v>
      </c>
      <c r="L132" s="73">
        <v>6.4548387747734797</v>
      </c>
      <c r="M132" s="73">
        <v>3.4168850940938298</v>
      </c>
      <c r="N132" s="73"/>
      <c r="O132" s="73">
        <v>4.2556912583437798</v>
      </c>
      <c r="P132" s="73">
        <v>2.24556100907866</v>
      </c>
      <c r="Q132" s="73">
        <v>100</v>
      </c>
      <c r="R132" s="57"/>
    </row>
    <row r="133" spans="1:18" s="55" customFormat="1" ht="15.75" hidden="1" x14ac:dyDescent="0.25">
      <c r="A133" s="72" t="s">
        <v>122</v>
      </c>
      <c r="B133" s="73">
        <v>1.5191605973988401E-2</v>
      </c>
      <c r="C133" s="73">
        <v>2.19142603457786</v>
      </c>
      <c r="D133" s="73">
        <v>2.6486491269988801</v>
      </c>
      <c r="E133" s="73">
        <v>4.2030601499101801</v>
      </c>
      <c r="F133" s="73">
        <v>14.9832007386365</v>
      </c>
      <c r="G133" s="73">
        <v>13.036315312843801</v>
      </c>
      <c r="H133" s="73">
        <v>25.348595735141</v>
      </c>
      <c r="I133" s="73">
        <v>9.9773453332271398</v>
      </c>
      <c r="J133" s="73">
        <v>6.37221499514754</v>
      </c>
      <c r="K133" s="73">
        <v>8.0014041173676898</v>
      </c>
      <c r="L133" s="73">
        <v>5.6114547658870304</v>
      </c>
      <c r="M133" s="73">
        <v>2.62077326749321</v>
      </c>
      <c r="N133" s="73"/>
      <c r="O133" s="73">
        <v>3.7509992536939198</v>
      </c>
      <c r="P133" s="73">
        <v>1.23936956310121</v>
      </c>
      <c r="Q133" s="73">
        <v>100</v>
      </c>
      <c r="R133" s="57"/>
    </row>
    <row r="134" spans="1:18" s="55" customFormat="1" ht="15.75" hidden="1" x14ac:dyDescent="0.25">
      <c r="A134" s="72" t="s">
        <v>123</v>
      </c>
      <c r="B134" s="73">
        <v>3.5062501962453502E-2</v>
      </c>
      <c r="C134" s="73">
        <v>2.2019600113037301</v>
      </c>
      <c r="D134" s="73">
        <v>2.9358303881994599</v>
      </c>
      <c r="E134" s="73">
        <v>4.2716942689381101</v>
      </c>
      <c r="F134" s="73">
        <v>15.6010689702091</v>
      </c>
      <c r="G134" s="73">
        <v>11.632028636120999</v>
      </c>
      <c r="H134" s="73">
        <v>23.704170170009501</v>
      </c>
      <c r="I134" s="73">
        <v>10.597772048382801</v>
      </c>
      <c r="J134" s="73">
        <v>7.13251532458108</v>
      </c>
      <c r="K134" s="73">
        <v>8.4427364800039104</v>
      </c>
      <c r="L134" s="73">
        <v>5.4891131803608104</v>
      </c>
      <c r="M134" s="73">
        <v>2.7643555651691498</v>
      </c>
      <c r="N134" s="73"/>
      <c r="O134" s="73">
        <v>3.4622912385610798</v>
      </c>
      <c r="P134" s="73">
        <v>1.72940121619783</v>
      </c>
      <c r="Q134" s="73">
        <v>100</v>
      </c>
      <c r="R134" s="57"/>
    </row>
    <row r="135" spans="1:18" s="55" customFormat="1" ht="15.75" hidden="1" x14ac:dyDescent="0.25">
      <c r="A135" s="72" t="s">
        <v>124</v>
      </c>
      <c r="B135" s="73">
        <v>1.4464076155597701E-2</v>
      </c>
      <c r="C135" s="73">
        <v>2.3567497282393899</v>
      </c>
      <c r="D135" s="73">
        <v>3.29363416623548</v>
      </c>
      <c r="E135" s="73">
        <v>5.2765546272368997</v>
      </c>
      <c r="F135" s="73">
        <v>16.4134459244856</v>
      </c>
      <c r="G135" s="73">
        <v>12.3169809745209</v>
      </c>
      <c r="H135" s="73">
        <v>22.934954900414098</v>
      </c>
      <c r="I135" s="73">
        <v>10.026736173759801</v>
      </c>
      <c r="J135" s="73">
        <v>6.4527673356426103</v>
      </c>
      <c r="K135" s="73">
        <v>8.2931346337084495</v>
      </c>
      <c r="L135" s="73">
        <v>5.1126781355358499</v>
      </c>
      <c r="M135" s="73">
        <v>2.4969170641802401</v>
      </c>
      <c r="N135" s="73"/>
      <c r="O135" s="73">
        <v>3.4256002218819099</v>
      </c>
      <c r="P135" s="73">
        <v>1.58538203800324</v>
      </c>
      <c r="Q135" s="73">
        <v>100</v>
      </c>
      <c r="R135" s="57"/>
    </row>
    <row r="136" spans="1:18" s="55" customFormat="1" ht="15.75" hidden="1" x14ac:dyDescent="0.25">
      <c r="A136" s="72" t="s">
        <v>125</v>
      </c>
      <c r="B136" s="73">
        <v>2.15726689236093E-2</v>
      </c>
      <c r="C136" s="73">
        <v>2.4802161538708001</v>
      </c>
      <c r="D136" s="73">
        <v>4.0236231404252596</v>
      </c>
      <c r="E136" s="73">
        <v>5.9843865138780599</v>
      </c>
      <c r="F136" s="73">
        <v>16.002648525689601</v>
      </c>
      <c r="G136" s="73">
        <v>12.0992769952049</v>
      </c>
      <c r="H136" s="73">
        <v>21.752725952347902</v>
      </c>
      <c r="I136" s="73">
        <v>10.1314651259652</v>
      </c>
      <c r="J136" s="73">
        <v>6.5926930593675603</v>
      </c>
      <c r="K136" s="73">
        <v>8.4436707711695203</v>
      </c>
      <c r="L136" s="73">
        <v>4.9256170103698302</v>
      </c>
      <c r="M136" s="73">
        <v>2.4483911274389398</v>
      </c>
      <c r="N136" s="73"/>
      <c r="O136" s="73">
        <v>3.19446372694554</v>
      </c>
      <c r="P136" s="73">
        <v>1.8992492284033</v>
      </c>
      <c r="Q136" s="73">
        <v>100</v>
      </c>
      <c r="R136" s="57"/>
    </row>
    <row r="137" spans="1:18" s="55" customFormat="1" ht="15.75" hidden="1" x14ac:dyDescent="0.25">
      <c r="A137" s="72" t="s">
        <v>126</v>
      </c>
      <c r="B137" s="73">
        <v>6.8427717669014204E-2</v>
      </c>
      <c r="C137" s="73">
        <v>2.8438974176682699</v>
      </c>
      <c r="D137" s="73">
        <v>5.4694778313449302</v>
      </c>
      <c r="E137" s="73">
        <v>5.1876208038035099</v>
      </c>
      <c r="F137" s="73">
        <v>17.7156695030104</v>
      </c>
      <c r="G137" s="73">
        <v>13.358068027815399</v>
      </c>
      <c r="H137" s="73">
        <v>21.306347337317501</v>
      </c>
      <c r="I137" s="73">
        <v>10.1631453052217</v>
      </c>
      <c r="J137" s="73">
        <v>5.9592840268675102</v>
      </c>
      <c r="K137" s="73">
        <v>7.67708634185718</v>
      </c>
      <c r="L137" s="73">
        <v>4.3075396384587501</v>
      </c>
      <c r="M137" s="73">
        <v>1.88605748224508</v>
      </c>
      <c r="N137" s="73"/>
      <c r="O137" s="73">
        <v>2.9477238897158502</v>
      </c>
      <c r="P137" s="73">
        <v>1.1096546770048801</v>
      </c>
      <c r="Q137" s="73">
        <v>100</v>
      </c>
      <c r="R137" s="57"/>
    </row>
    <row r="138" spans="1:18" s="55" customFormat="1" ht="15.75" hidden="1" x14ac:dyDescent="0.25">
      <c r="A138" s="72" t="s">
        <v>127</v>
      </c>
      <c r="B138" s="73">
        <v>0.21203343659481499</v>
      </c>
      <c r="C138" s="73">
        <v>2.9805072989815198</v>
      </c>
      <c r="D138" s="73">
        <v>7.3807401763830702</v>
      </c>
      <c r="E138" s="73">
        <v>5.2383040200102098</v>
      </c>
      <c r="F138" s="73">
        <v>17.451250278518501</v>
      </c>
      <c r="G138" s="73">
        <v>13.1590107022979</v>
      </c>
      <c r="H138" s="73">
        <v>20.272373121347801</v>
      </c>
      <c r="I138" s="73">
        <v>9.3186898489890702</v>
      </c>
      <c r="J138" s="73">
        <v>6.59711490774749</v>
      </c>
      <c r="K138" s="73">
        <v>7.7331109977071604</v>
      </c>
      <c r="L138" s="73">
        <v>4.0043772326402101</v>
      </c>
      <c r="M138" s="73">
        <v>1.5226875777156501</v>
      </c>
      <c r="N138" s="73"/>
      <c r="O138" s="73">
        <v>2.7399032552523201</v>
      </c>
      <c r="P138" s="73">
        <v>1.3898971458143199</v>
      </c>
      <c r="Q138" s="73">
        <v>100</v>
      </c>
      <c r="R138" s="57"/>
    </row>
    <row r="139" spans="1:18" s="55" customFormat="1" ht="15.75" hidden="1" x14ac:dyDescent="0.25">
      <c r="A139" s="72" t="s">
        <v>128</v>
      </c>
      <c r="B139" s="73">
        <v>0.211942567069032</v>
      </c>
      <c r="C139" s="73">
        <v>3.88063335596022</v>
      </c>
      <c r="D139" s="73">
        <v>8.3982011628250195</v>
      </c>
      <c r="E139" s="73">
        <v>5.4061033556650804</v>
      </c>
      <c r="F139" s="73">
        <v>18.638218280553701</v>
      </c>
      <c r="G139" s="73">
        <v>14.6782678629401</v>
      </c>
      <c r="H139" s="73">
        <v>19.428806481126198</v>
      </c>
      <c r="I139" s="73">
        <v>8.2061800903107809</v>
      </c>
      <c r="J139" s="73">
        <v>6.0041171088746603</v>
      </c>
      <c r="K139" s="73">
        <v>6.8797405778709102</v>
      </c>
      <c r="L139" s="73">
        <v>3.5915872266328202</v>
      </c>
      <c r="M139" s="73">
        <v>1.1515730602367</v>
      </c>
      <c r="N139" s="73"/>
      <c r="O139" s="73">
        <v>2.1928400672903798</v>
      </c>
      <c r="P139" s="73">
        <v>1.33178880264439</v>
      </c>
      <c r="Q139" s="73">
        <v>100</v>
      </c>
      <c r="R139" s="57"/>
    </row>
    <row r="140" spans="1:18" s="55" customFormat="1" ht="15.75" hidden="1" x14ac:dyDescent="0.25">
      <c r="A140" s="72" t="s">
        <v>129</v>
      </c>
      <c r="B140" s="73">
        <v>0.27262861890836199</v>
      </c>
      <c r="C140" s="73">
        <v>4.1973570991368696</v>
      </c>
      <c r="D140" s="73">
        <v>8.4712985933900899</v>
      </c>
      <c r="E140" s="73">
        <v>5.6660624680282297</v>
      </c>
      <c r="F140" s="73">
        <v>19.874094071658199</v>
      </c>
      <c r="G140" s="73">
        <v>13.010772083066</v>
      </c>
      <c r="H140" s="73">
        <v>20.608298909781201</v>
      </c>
      <c r="I140" s="73">
        <v>7.6906700099648404</v>
      </c>
      <c r="J140" s="73">
        <v>5.8609239212393103</v>
      </c>
      <c r="K140" s="73">
        <v>6.2751893172161104</v>
      </c>
      <c r="L140" s="73">
        <v>3.1689380790031598</v>
      </c>
      <c r="M140" s="73">
        <v>1.3995132899059399</v>
      </c>
      <c r="N140" s="73"/>
      <c r="O140" s="73">
        <v>1.86907321054203</v>
      </c>
      <c r="P140" s="73">
        <v>1.6351803281596999</v>
      </c>
      <c r="Q140" s="73">
        <v>100</v>
      </c>
      <c r="R140" s="57"/>
    </row>
    <row r="141" spans="1:18" s="55" customFormat="1" ht="15.75" hidden="1" x14ac:dyDescent="0.25">
      <c r="A141" s="72" t="s">
        <v>130</v>
      </c>
      <c r="B141" s="73">
        <v>0.52572072224668898</v>
      </c>
      <c r="C141" s="73">
        <v>5.6256140113147497</v>
      </c>
      <c r="D141" s="73">
        <v>10.817185541515601</v>
      </c>
      <c r="E141" s="73">
        <v>6.2470358074460499</v>
      </c>
      <c r="F141" s="73">
        <v>18.633973034316899</v>
      </c>
      <c r="G141" s="73">
        <v>12.288907144551001</v>
      </c>
      <c r="H141" s="73">
        <v>18.911971950269301</v>
      </c>
      <c r="I141" s="73">
        <v>6.9427741454656298</v>
      </c>
      <c r="J141" s="73">
        <v>6.0022781937057497</v>
      </c>
      <c r="K141" s="73">
        <v>6.0259917341373397</v>
      </c>
      <c r="L141" s="73">
        <v>3.49901758189641</v>
      </c>
      <c r="M141" s="73">
        <v>1.3664927673701699</v>
      </c>
      <c r="N141" s="73"/>
      <c r="O141" s="73">
        <v>2.1818574477455202</v>
      </c>
      <c r="P141" s="73">
        <v>0.93117991801890299</v>
      </c>
      <c r="Q141" s="73">
        <v>100</v>
      </c>
      <c r="R141" s="57"/>
    </row>
    <row r="142" spans="1:18" s="55" customFormat="1" ht="15.75" hidden="1" x14ac:dyDescent="0.25">
      <c r="A142" s="72" t="s">
        <v>131</v>
      </c>
      <c r="B142" s="73">
        <v>0.69174291819626299</v>
      </c>
      <c r="C142" s="73">
        <v>5.3823534783482199</v>
      </c>
      <c r="D142" s="73">
        <v>12.535157890891799</v>
      </c>
      <c r="E142" s="73">
        <v>6.8434606322941196</v>
      </c>
      <c r="F142" s="73">
        <v>18.744406699176299</v>
      </c>
      <c r="G142" s="73">
        <v>12.320786075648799</v>
      </c>
      <c r="H142" s="73">
        <v>18.922935729549099</v>
      </c>
      <c r="I142" s="73">
        <v>6.2357313754497499</v>
      </c>
      <c r="J142" s="73">
        <v>5.9932789070918497</v>
      </c>
      <c r="K142" s="73">
        <v>4.7835278432232</v>
      </c>
      <c r="L142" s="73">
        <v>3.3297262250470299</v>
      </c>
      <c r="M142" s="73">
        <v>1.1634065713294199</v>
      </c>
      <c r="N142" s="73"/>
      <c r="O142" s="73">
        <v>1.9065165379066</v>
      </c>
      <c r="P142" s="73">
        <v>1.1469691158475299</v>
      </c>
      <c r="Q142" s="73">
        <v>100</v>
      </c>
      <c r="R142" s="57"/>
    </row>
    <row r="143" spans="1:18" s="55" customFormat="1" ht="15.75" hidden="1" x14ac:dyDescent="0.25">
      <c r="A143" s="72" t="s">
        <v>132</v>
      </c>
      <c r="B143" s="73">
        <v>1.2821937670233901</v>
      </c>
      <c r="C143" s="73">
        <v>5.4615059749648198</v>
      </c>
      <c r="D143" s="73">
        <v>15.3553774683384</v>
      </c>
      <c r="E143" s="73">
        <v>7.68683626937867</v>
      </c>
      <c r="F143" s="73">
        <v>19.886399581436098</v>
      </c>
      <c r="G143" s="73">
        <v>13.4354209661507</v>
      </c>
      <c r="H143" s="73">
        <v>17.103668076127999</v>
      </c>
      <c r="I143" s="73">
        <v>4.9579640835281102</v>
      </c>
      <c r="J143" s="73">
        <v>4.9839533424409703</v>
      </c>
      <c r="K143" s="73">
        <v>3.63918017566687</v>
      </c>
      <c r="L143" s="73">
        <v>2.7839283790738598</v>
      </c>
      <c r="M143" s="73">
        <v>1.2789451096592801</v>
      </c>
      <c r="N143" s="73"/>
      <c r="O143" s="73">
        <v>1.2603080753072999</v>
      </c>
      <c r="P143" s="73">
        <v>0.88431873090345203</v>
      </c>
      <c r="Q143" s="73">
        <v>100</v>
      </c>
      <c r="R143" s="57"/>
    </row>
    <row r="144" spans="1:18" s="55" customFormat="1" ht="15.75" hidden="1" x14ac:dyDescent="0.25">
      <c r="A144" s="72" t="s">
        <v>133</v>
      </c>
      <c r="B144" s="73">
        <v>1.0516480752197901</v>
      </c>
      <c r="C144" s="73">
        <v>5.7695844351857097</v>
      </c>
      <c r="D144" s="73">
        <v>15.5176750861929</v>
      </c>
      <c r="E144" s="73">
        <v>8.0565754956486106</v>
      </c>
      <c r="F144" s="73">
        <v>19.230891184546799</v>
      </c>
      <c r="G144" s="73">
        <v>13.392394734783901</v>
      </c>
      <c r="H144" s="73">
        <v>17.568758759330098</v>
      </c>
      <c r="I144" s="73">
        <v>4.7843117359697498</v>
      </c>
      <c r="J144" s="73">
        <v>4.9724457634965002</v>
      </c>
      <c r="K144" s="73">
        <v>3.3386391356826799</v>
      </c>
      <c r="L144" s="73">
        <v>2.6368357970435499</v>
      </c>
      <c r="M144" s="73">
        <v>1.63613187983943</v>
      </c>
      <c r="N144" s="73"/>
      <c r="O144" s="73">
        <v>1.1309180306383699</v>
      </c>
      <c r="P144" s="73">
        <v>0.91318988642200805</v>
      </c>
      <c r="Q144" s="73">
        <v>100</v>
      </c>
      <c r="R144" s="57"/>
    </row>
    <row r="145" spans="1:18" s="55" customFormat="1" ht="15.75" hidden="1" x14ac:dyDescent="0.25">
      <c r="A145" s="72" t="s">
        <v>60</v>
      </c>
      <c r="B145" s="73">
        <v>1.3915363129894001</v>
      </c>
      <c r="C145" s="73">
        <v>6.0668640310874098</v>
      </c>
      <c r="D145" s="73">
        <v>17.020924087217399</v>
      </c>
      <c r="E145" s="73">
        <v>11.913324776040501</v>
      </c>
      <c r="F145" s="73">
        <v>18.129969324280701</v>
      </c>
      <c r="G145" s="73">
        <v>11.087272672502801</v>
      </c>
      <c r="H145" s="73">
        <v>15.755571584209299</v>
      </c>
      <c r="I145" s="73">
        <v>4.3642193590063298</v>
      </c>
      <c r="J145" s="73">
        <v>4.7713880721155499</v>
      </c>
      <c r="K145" s="73">
        <v>3.4032811137645802</v>
      </c>
      <c r="L145" s="73">
        <v>2.6513661824042201</v>
      </c>
      <c r="M145" s="73">
        <v>1.6439039329518801</v>
      </c>
      <c r="N145" s="73"/>
      <c r="O145" s="73">
        <v>1.1769903655146701</v>
      </c>
      <c r="P145" s="73">
        <v>0.62338818591527601</v>
      </c>
      <c r="Q145" s="73">
        <v>100</v>
      </c>
      <c r="R145" s="57"/>
    </row>
    <row r="146" spans="1:18" s="55" customFormat="1" ht="15.75" hidden="1" x14ac:dyDescent="0.25">
      <c r="A146" s="72" t="s">
        <v>61</v>
      </c>
      <c r="B146" s="73">
        <v>1.5763660160800801</v>
      </c>
      <c r="C146" s="73">
        <v>6.2867662922317997</v>
      </c>
      <c r="D146" s="73">
        <v>16.649030489696699</v>
      </c>
      <c r="E146" s="73">
        <v>12.389020503853599</v>
      </c>
      <c r="F146" s="73">
        <v>17.778088265812499</v>
      </c>
      <c r="G146" s="73">
        <v>10.1635746852713</v>
      </c>
      <c r="H146" s="73">
        <v>15.877490553515701</v>
      </c>
      <c r="I146" s="73">
        <v>4.2657631464857397</v>
      </c>
      <c r="J146" s="73">
        <v>5.4907754233196098</v>
      </c>
      <c r="K146" s="73">
        <v>3.88173967359032</v>
      </c>
      <c r="L146" s="73">
        <v>2.23982872018887</v>
      </c>
      <c r="M146" s="73">
        <v>1.3811694942766299</v>
      </c>
      <c r="N146" s="73"/>
      <c r="O146" s="73">
        <v>1.10255214315507</v>
      </c>
      <c r="P146" s="73">
        <v>0.91783459252212396</v>
      </c>
      <c r="Q146" s="73">
        <v>100</v>
      </c>
      <c r="R146" s="57"/>
    </row>
    <row r="147" spans="1:18" s="55" customFormat="1" ht="15.75" hidden="1" x14ac:dyDescent="0.25">
      <c r="A147" s="72" t="s">
        <v>62</v>
      </c>
      <c r="B147" s="73">
        <v>1.89862322846856</v>
      </c>
      <c r="C147" s="73">
        <v>8.0990073452215601</v>
      </c>
      <c r="D147" s="73">
        <v>15.7202767027603</v>
      </c>
      <c r="E147" s="73">
        <v>13.430409178733701</v>
      </c>
      <c r="F147" s="73">
        <v>18.4056265206227</v>
      </c>
      <c r="G147" s="73">
        <v>10.989900079558801</v>
      </c>
      <c r="H147" s="73">
        <v>14.1678208790764</v>
      </c>
      <c r="I147" s="73">
        <v>3.3807668079974902</v>
      </c>
      <c r="J147" s="73">
        <v>4.58050559319455</v>
      </c>
      <c r="K147" s="73">
        <v>3.8338473511547599</v>
      </c>
      <c r="L147" s="73">
        <v>2.13864804002211</v>
      </c>
      <c r="M147" s="73">
        <v>1.39545725111874</v>
      </c>
      <c r="N147" s="73"/>
      <c r="O147" s="73">
        <v>1.0111478618335501</v>
      </c>
      <c r="P147" s="73">
        <v>0.94796316023678895</v>
      </c>
      <c r="Q147" s="73">
        <v>100</v>
      </c>
      <c r="R147" s="57"/>
    </row>
    <row r="148" spans="1:18" s="55" customFormat="1" ht="15.75" hidden="1" x14ac:dyDescent="0.25">
      <c r="A148" s="72" t="s">
        <v>63</v>
      </c>
      <c r="B148" s="73">
        <v>2.73270208992292</v>
      </c>
      <c r="C148" s="73">
        <v>7.3441209625910702</v>
      </c>
      <c r="D148" s="73">
        <v>15.3969275868299</v>
      </c>
      <c r="E148" s="73">
        <v>13.5187197345419</v>
      </c>
      <c r="F148" s="73">
        <v>18.0092676236256</v>
      </c>
      <c r="G148" s="73">
        <v>11.4384664907464</v>
      </c>
      <c r="H148" s="73">
        <v>14.055132436428201</v>
      </c>
      <c r="I148" s="73">
        <v>3.7714291530633801</v>
      </c>
      <c r="J148" s="73">
        <v>4.4617933182520302</v>
      </c>
      <c r="K148" s="73">
        <v>4.4088645507034698</v>
      </c>
      <c r="L148" s="73">
        <v>1.51406811016309</v>
      </c>
      <c r="M148" s="73">
        <v>1.5713227865978301</v>
      </c>
      <c r="N148" s="73"/>
      <c r="O148" s="73">
        <v>0.81632445334507298</v>
      </c>
      <c r="P148" s="73">
        <v>0.96086070318921302</v>
      </c>
      <c r="Q148" s="73">
        <v>100</v>
      </c>
      <c r="R148" s="57"/>
    </row>
    <row r="149" spans="1:18" s="55" customFormat="1" ht="15.75" hidden="1" x14ac:dyDescent="0.25">
      <c r="A149" s="72" t="s">
        <v>64</v>
      </c>
      <c r="B149" s="73">
        <v>2.9724655819774699</v>
      </c>
      <c r="C149" s="73">
        <v>9.5047537492040508</v>
      </c>
      <c r="D149" s="73">
        <v>17.146981973080401</v>
      </c>
      <c r="E149" s="73">
        <v>14.017521902378</v>
      </c>
      <c r="F149" s="73">
        <v>17.2811043043571</v>
      </c>
      <c r="G149" s="73">
        <v>10.353036324645601</v>
      </c>
      <c r="H149" s="73">
        <v>13.4069267871389</v>
      </c>
      <c r="I149" s="73">
        <v>4.0295252106068302</v>
      </c>
      <c r="J149" s="73">
        <v>4.0492867546421296</v>
      </c>
      <c r="K149" s="73">
        <v>3.0246141009595302</v>
      </c>
      <c r="L149" s="73">
        <v>1.1555013942867201</v>
      </c>
      <c r="M149" s="73">
        <v>1.7276712850127001</v>
      </c>
      <c r="N149" s="73"/>
      <c r="O149" s="73">
        <v>0.67262440623879305</v>
      </c>
      <c r="P149" s="73">
        <v>0.657986225471898</v>
      </c>
      <c r="Q149" s="73">
        <v>100</v>
      </c>
      <c r="R149" s="57"/>
    </row>
    <row r="150" spans="1:18" s="55" customFormat="1" ht="15.75" hidden="1" x14ac:dyDescent="0.25">
      <c r="A150" s="72" t="s">
        <v>65</v>
      </c>
      <c r="B150" s="73">
        <v>3.24200189710074</v>
      </c>
      <c r="C150" s="73">
        <v>10.2523751744616</v>
      </c>
      <c r="D150" s="73">
        <v>16.652811030099699</v>
      </c>
      <c r="E150" s="73">
        <v>14.686902407841901</v>
      </c>
      <c r="F150" s="73">
        <v>18.242121279870101</v>
      </c>
      <c r="G150" s="73">
        <v>10.5098078371532</v>
      </c>
      <c r="H150" s="73">
        <v>11.859484309848201</v>
      </c>
      <c r="I150" s="73">
        <v>4.3379357199757802</v>
      </c>
      <c r="J150" s="73">
        <v>3.7566501629032198</v>
      </c>
      <c r="K150" s="73">
        <v>2.50530168025821</v>
      </c>
      <c r="L150" s="73">
        <v>1.1868817871817601</v>
      </c>
      <c r="M150" s="73">
        <v>1.35770767718031</v>
      </c>
      <c r="N150" s="73"/>
      <c r="O150" s="73">
        <v>0.59474325107498704</v>
      </c>
      <c r="P150" s="73">
        <v>0.81527578505023801</v>
      </c>
      <c r="Q150" s="73">
        <v>100</v>
      </c>
      <c r="R150" s="57"/>
    </row>
    <row r="151" spans="1:18" s="55" customFormat="1" ht="15.75" hidden="1" x14ac:dyDescent="0.25">
      <c r="A151" s="72" t="s">
        <v>66</v>
      </c>
      <c r="B151" s="73">
        <v>4.2776005933258601</v>
      </c>
      <c r="C151" s="73">
        <v>11.435658806648201</v>
      </c>
      <c r="D151" s="73">
        <v>16.592016823808901</v>
      </c>
      <c r="E151" s="73">
        <v>15.9671269589532</v>
      </c>
      <c r="F151" s="73">
        <v>18.9099380144885</v>
      </c>
      <c r="G151" s="73">
        <v>10.2129892663015</v>
      </c>
      <c r="H151" s="73">
        <v>10.271469817645199</v>
      </c>
      <c r="I151" s="73">
        <v>3.3550795780880001</v>
      </c>
      <c r="J151" s="73">
        <v>2.8953682241470502</v>
      </c>
      <c r="K151" s="73">
        <v>2.5317043982409402</v>
      </c>
      <c r="L151" s="73">
        <v>0.97848419185493696</v>
      </c>
      <c r="M151" s="73">
        <v>1.2964479842606</v>
      </c>
      <c r="N151" s="73"/>
      <c r="O151" s="73">
        <v>0.54452751781042597</v>
      </c>
      <c r="P151" s="73">
        <v>0.73158782442666803</v>
      </c>
      <c r="Q151" s="73">
        <v>100</v>
      </c>
      <c r="R151" s="57"/>
    </row>
    <row r="152" spans="1:18" s="55" customFormat="1" ht="15.75" hidden="1" x14ac:dyDescent="0.25">
      <c r="A152" s="72" t="s">
        <v>67</v>
      </c>
      <c r="B152" s="73">
        <v>5.1141145601267404</v>
      </c>
      <c r="C152" s="73">
        <v>11.2926382494183</v>
      </c>
      <c r="D152" s="73">
        <v>15.6177611710846</v>
      </c>
      <c r="E152" s="73">
        <v>18.003236220657101</v>
      </c>
      <c r="F152" s="73">
        <v>17.484450767495002</v>
      </c>
      <c r="G152" s="73">
        <v>9.9939809422561297</v>
      </c>
      <c r="H152" s="73">
        <v>9.7852681607479308</v>
      </c>
      <c r="I152" s="73">
        <v>3.5720892905068302</v>
      </c>
      <c r="J152" s="73">
        <v>2.4248204053874498</v>
      </c>
      <c r="K152" s="73">
        <v>2.6382233617609998</v>
      </c>
      <c r="L152" s="73">
        <v>1.1709803247164401</v>
      </c>
      <c r="M152" s="73">
        <v>1.49486295569609</v>
      </c>
      <c r="N152" s="73"/>
      <c r="O152" s="73">
        <v>0.57532811681662199</v>
      </c>
      <c r="P152" s="73">
        <v>0.832245473329842</v>
      </c>
      <c r="Q152" s="73">
        <v>100</v>
      </c>
      <c r="R152" s="57"/>
    </row>
    <row r="153" spans="1:18" s="55" customFormat="1" ht="15.75" hidden="1" x14ac:dyDescent="0.25">
      <c r="A153" s="72" t="s">
        <v>68</v>
      </c>
      <c r="B153" s="73">
        <v>6.2530172523312304</v>
      </c>
      <c r="C153" s="73">
        <v>11.9555787861299</v>
      </c>
      <c r="D153" s="73">
        <v>16.563580993034499</v>
      </c>
      <c r="E153" s="73">
        <v>17.529101739026299</v>
      </c>
      <c r="F153" s="73">
        <v>18.0000653359903</v>
      </c>
      <c r="G153" s="73">
        <v>10.121996813055601</v>
      </c>
      <c r="H153" s="73">
        <v>8.3599214516205098</v>
      </c>
      <c r="I153" s="73">
        <v>3.15246153343569</v>
      </c>
      <c r="J153" s="73">
        <v>2.30527152548648</v>
      </c>
      <c r="K153" s="73">
        <v>2.2954711269369401</v>
      </c>
      <c r="L153" s="73">
        <v>0.96043905785501904</v>
      </c>
      <c r="M153" s="73">
        <v>1.43557689864573</v>
      </c>
      <c r="N153" s="73"/>
      <c r="O153" s="73">
        <v>0.51960261198770197</v>
      </c>
      <c r="P153" s="73">
        <v>0.54791487446415399</v>
      </c>
      <c r="Q153" s="73">
        <v>100</v>
      </c>
      <c r="R153" s="57"/>
    </row>
    <row r="154" spans="1:18" s="55" customFormat="1" ht="15.75" hidden="1" x14ac:dyDescent="0.25">
      <c r="A154" s="72" t="s">
        <v>69</v>
      </c>
      <c r="B154" s="73">
        <v>8.8567383508840791</v>
      </c>
      <c r="C154" s="73">
        <v>9.8775408972066892</v>
      </c>
      <c r="D154" s="73">
        <v>17.714716793948401</v>
      </c>
      <c r="E154" s="73">
        <v>19.108580404476701</v>
      </c>
      <c r="F154" s="73">
        <v>16.310725763948501</v>
      </c>
      <c r="G154" s="73">
        <v>9.9494662436574508</v>
      </c>
      <c r="H154" s="73">
        <v>7.6534355720441898</v>
      </c>
      <c r="I154" s="73">
        <v>2.7933076358675999</v>
      </c>
      <c r="J154" s="73">
        <v>1.84711730238614</v>
      </c>
      <c r="K154" s="73">
        <v>2.5779449605754001</v>
      </c>
      <c r="L154" s="73">
        <v>0.94143664679074501</v>
      </c>
      <c r="M154" s="73">
        <v>1.17312720245538</v>
      </c>
      <c r="N154" s="73"/>
      <c r="O154" s="79">
        <v>0.48838963696301402</v>
      </c>
      <c r="P154" s="73">
        <v>0.70747258879576702</v>
      </c>
      <c r="Q154" s="73">
        <v>100</v>
      </c>
      <c r="R154" s="57"/>
    </row>
    <row r="155" spans="1:18" s="55" customFormat="1" ht="15.75" hidden="1" x14ac:dyDescent="0.2">
      <c r="A155" s="80" t="s">
        <v>70</v>
      </c>
      <c r="B155" s="81">
        <v>9.4942593353369809</v>
      </c>
      <c r="C155" s="81">
        <v>10.7436557186822</v>
      </c>
      <c r="D155" s="81">
        <v>17.9423699251155</v>
      </c>
      <c r="E155" s="81">
        <v>19.848537265670601</v>
      </c>
      <c r="F155" s="81">
        <v>15.152940243752999</v>
      </c>
      <c r="G155" s="81">
        <v>9.4985837531622295</v>
      </c>
      <c r="H155" s="81">
        <v>7.2671841553330898</v>
      </c>
      <c r="I155" s="81">
        <v>2.84438582455837</v>
      </c>
      <c r="J155" s="81">
        <v>1.7128298269512101</v>
      </c>
      <c r="K155" s="81">
        <v>2.33194231226621</v>
      </c>
      <c r="L155" s="81">
        <v>0.77262931811138302</v>
      </c>
      <c r="M155" s="81">
        <v>1.27804565143751</v>
      </c>
      <c r="N155" s="81"/>
      <c r="O155" s="79">
        <v>0.394062574325931</v>
      </c>
      <c r="P155" s="81">
        <v>0.718574095295754</v>
      </c>
      <c r="Q155" s="81">
        <v>100</v>
      </c>
      <c r="R155" s="57"/>
    </row>
    <row r="156" spans="1:18" s="55" customFormat="1" ht="15.75" hidden="1" x14ac:dyDescent="0.2">
      <c r="A156" s="82" t="s">
        <v>71</v>
      </c>
      <c r="B156" s="83">
        <v>10.2668858253128</v>
      </c>
      <c r="C156" s="83">
        <v>11.116283930793999</v>
      </c>
      <c r="D156" s="83">
        <v>17.590094155875001</v>
      </c>
      <c r="E156" s="83">
        <v>19.832828191656098</v>
      </c>
      <c r="F156" s="83">
        <v>14.405801370058199</v>
      </c>
      <c r="G156" s="83">
        <v>8.8984902756268305</v>
      </c>
      <c r="H156" s="83">
        <v>7.6015904837008703</v>
      </c>
      <c r="I156" s="83">
        <v>2.9593543054222802</v>
      </c>
      <c r="J156" s="83">
        <v>1.7610283987800599</v>
      </c>
      <c r="K156" s="83">
        <v>2.1410722938499398</v>
      </c>
      <c r="L156" s="83">
        <v>1.03395692202449</v>
      </c>
      <c r="M156" s="83">
        <v>1.04440812913892</v>
      </c>
      <c r="N156" s="83"/>
      <c r="O156" s="84">
        <v>0.49381953615642599</v>
      </c>
      <c r="P156" s="83">
        <v>0.85438618160397495</v>
      </c>
      <c r="Q156" s="83">
        <v>100</v>
      </c>
      <c r="R156" s="85"/>
    </row>
    <row r="157" spans="1:18" s="55" customFormat="1" ht="15.75" hidden="1" x14ac:dyDescent="0.2">
      <c r="A157" s="80" t="s">
        <v>72</v>
      </c>
      <c r="B157" s="81">
        <v>14.3621497529252</v>
      </c>
      <c r="C157" s="81">
        <v>10.701975252124001</v>
      </c>
      <c r="D157" s="81">
        <v>19.079966069288702</v>
      </c>
      <c r="E157" s="81">
        <v>17.180620447292899</v>
      </c>
      <c r="F157" s="81">
        <v>13.8934144797964</v>
      </c>
      <c r="G157" s="81">
        <v>8.1277181596628498</v>
      </c>
      <c r="H157" s="81">
        <v>7.1791393448141196</v>
      </c>
      <c r="I157" s="81">
        <v>2.9675907848496701</v>
      </c>
      <c r="J157" s="81">
        <v>1.7448397043180901</v>
      </c>
      <c r="K157" s="81">
        <v>1.4829538569255001</v>
      </c>
      <c r="L157" s="81">
        <v>0.90061129138671603</v>
      </c>
      <c r="M157" s="81">
        <v>1.3259233327498701</v>
      </c>
      <c r="N157" s="81"/>
      <c r="O157" s="86">
        <v>0.41588684377061802</v>
      </c>
      <c r="P157" s="81">
        <v>0.637210680095329</v>
      </c>
      <c r="Q157" s="81">
        <v>100</v>
      </c>
      <c r="R157" s="85"/>
    </row>
    <row r="158" spans="1:18" s="55" customFormat="1" ht="16.5" hidden="1" thickBot="1" x14ac:dyDescent="0.25">
      <c r="A158" s="87" t="s">
        <v>73</v>
      </c>
      <c r="B158" s="88">
        <v>14.2335232014994</v>
      </c>
      <c r="C158" s="88">
        <v>11.2731173033839</v>
      </c>
      <c r="D158" s="88">
        <v>18.8469169607427</v>
      </c>
      <c r="E158" s="88">
        <v>17.693980349377</v>
      </c>
      <c r="F158" s="88">
        <v>14.3878215922569</v>
      </c>
      <c r="G158" s="88">
        <v>8.2105779508880907</v>
      </c>
      <c r="H158" s="88">
        <v>6.64837538254287</v>
      </c>
      <c r="I158" s="88">
        <v>2.80317894952631</v>
      </c>
      <c r="J158" s="88">
        <v>1.50235016765994</v>
      </c>
      <c r="K158" s="88">
        <v>1.4796538444642899</v>
      </c>
      <c r="L158" s="88">
        <v>0.80700071749666902</v>
      </c>
      <c r="M158" s="88">
        <v>0.87252719898086195</v>
      </c>
      <c r="N158" s="88"/>
      <c r="O158" s="89">
        <v>0.48247990277188002</v>
      </c>
      <c r="P158" s="88">
        <v>0.75849647840920698</v>
      </c>
      <c r="Q158" s="88">
        <v>100</v>
      </c>
      <c r="R158" s="85"/>
    </row>
    <row r="159" spans="1:18" s="55" customFormat="1" ht="15" hidden="1" x14ac:dyDescent="0.2">
      <c r="A159" s="56" t="s">
        <v>135</v>
      </c>
      <c r="B159" s="77"/>
      <c r="C159" s="77"/>
      <c r="D159" s="77"/>
      <c r="E159" s="77"/>
      <c r="F159" s="77"/>
      <c r="G159" s="77"/>
      <c r="H159" s="77"/>
      <c r="I159" s="77"/>
      <c r="J159" s="77"/>
      <c r="K159" s="77"/>
      <c r="L159" s="77"/>
      <c r="M159" s="77"/>
      <c r="N159" s="77"/>
      <c r="O159" s="77"/>
      <c r="P159" s="77"/>
      <c r="Q159" s="77"/>
      <c r="R159" s="57"/>
    </row>
    <row r="160" spans="1:18" s="55" customFormat="1" hidden="1" x14ac:dyDescent="0.2">
      <c r="A160" s="60" t="s">
        <v>136</v>
      </c>
      <c r="B160" s="62"/>
      <c r="C160" s="62"/>
      <c r="D160" s="62"/>
      <c r="E160" s="62"/>
      <c r="F160" s="62"/>
      <c r="G160" s="62"/>
      <c r="H160" s="62"/>
      <c r="I160" s="62"/>
      <c r="J160" s="62"/>
      <c r="K160" s="62"/>
      <c r="L160" s="62"/>
      <c r="M160" s="62"/>
      <c r="N160" s="62"/>
      <c r="O160" s="62"/>
      <c r="P160" s="62"/>
      <c r="Q160" s="57" t="s">
        <v>137</v>
      </c>
      <c r="R160" s="62"/>
    </row>
    <row r="161" spans="1:18" s="55" customFormat="1" hidden="1" x14ac:dyDescent="0.2">
      <c r="A161" s="90" t="s">
        <v>143</v>
      </c>
      <c r="B161" s="62"/>
      <c r="C161" s="62"/>
      <c r="D161" s="62"/>
      <c r="E161" s="62"/>
      <c r="F161" s="62"/>
      <c r="G161" s="62"/>
      <c r="H161" s="62"/>
      <c r="I161" s="62"/>
      <c r="J161" s="62"/>
      <c r="K161" s="62"/>
      <c r="L161" s="62"/>
      <c r="M161" s="62"/>
      <c r="N161" s="62"/>
      <c r="O161" s="62"/>
      <c r="P161" s="62"/>
      <c r="Q161" s="57" t="s">
        <v>138</v>
      </c>
      <c r="R161" s="62"/>
    </row>
    <row r="162" spans="1:18" s="55" customFormat="1" ht="15" hidden="1" x14ac:dyDescent="0.2">
      <c r="A162" s="91" t="s">
        <v>58</v>
      </c>
      <c r="B162" s="92"/>
      <c r="C162" s="92"/>
      <c r="D162" s="92"/>
      <c r="E162" s="92"/>
      <c r="F162" s="57"/>
      <c r="G162" s="57"/>
      <c r="H162" s="57"/>
      <c r="I162" s="57"/>
      <c r="J162" s="57"/>
      <c r="K162" s="60"/>
      <c r="L162" s="57"/>
      <c r="M162" s="57"/>
      <c r="N162" s="57"/>
      <c r="O162" s="57"/>
      <c r="P162" s="57"/>
      <c r="Q162" s="57"/>
      <c r="R162" s="60"/>
    </row>
    <row r="163" spans="1:18" s="55" customFormat="1" ht="15" hidden="1" x14ac:dyDescent="0.2">
      <c r="A163" s="56" t="s">
        <v>139</v>
      </c>
      <c r="B163" s="62"/>
      <c r="C163" s="62"/>
      <c r="D163" s="62"/>
      <c r="E163" s="62"/>
      <c r="F163" s="62"/>
      <c r="G163" s="62"/>
      <c r="H163" s="62"/>
      <c r="I163" s="62"/>
      <c r="J163" s="62"/>
      <c r="K163" s="62"/>
      <c r="L163" s="62"/>
      <c r="M163" s="62"/>
      <c r="N163" s="62"/>
      <c r="O163" s="62"/>
      <c r="P163" s="62"/>
      <c r="Q163" s="62"/>
      <c r="R163" s="62"/>
    </row>
    <row r="164" spans="1:18" s="55" customFormat="1" ht="15" hidden="1" x14ac:dyDescent="0.2">
      <c r="A164" s="93" t="s">
        <v>140</v>
      </c>
      <c r="B164" s="62"/>
      <c r="C164" s="62"/>
      <c r="D164" s="62"/>
      <c r="E164" s="62"/>
      <c r="F164" s="62"/>
      <c r="G164" s="62"/>
      <c r="H164" s="62"/>
      <c r="I164" s="62"/>
      <c r="J164" s="62"/>
      <c r="K164" s="62"/>
      <c r="L164" s="62"/>
      <c r="M164" s="62"/>
      <c r="N164" s="62"/>
      <c r="O164" s="62"/>
      <c r="P164" s="62"/>
      <c r="Q164" s="62"/>
      <c r="R164" s="62"/>
    </row>
    <row r="165" spans="1:18" s="55" customFormat="1" hidden="1" x14ac:dyDescent="0.2"/>
    <row r="166" spans="1:18" s="55" customFormat="1" hidden="1" x14ac:dyDescent="0.2"/>
    <row r="167" spans="1:18" s="55" customFormat="1" x14ac:dyDescent="0.2"/>
    <row r="168" spans="1:18" x14ac:dyDescent="0.2">
      <c r="A168" s="45"/>
      <c r="B168" s="45"/>
      <c r="C168" s="51"/>
      <c r="D168" s="52"/>
      <c r="E168" s="51"/>
      <c r="F168" s="51"/>
      <c r="G168" s="51"/>
      <c r="H168" s="51"/>
      <c r="I168" s="45"/>
      <c r="J168" s="45"/>
      <c r="K168" s="45"/>
      <c r="L168" s="45"/>
      <c r="M168" s="45"/>
      <c r="N168" s="45"/>
      <c r="O168" s="45"/>
      <c r="P168" s="45"/>
      <c r="Q168" s="45"/>
      <c r="R168" s="45"/>
    </row>
    <row r="169" spans="1:18" x14ac:dyDescent="0.2">
      <c r="A169" s="45"/>
      <c r="B169" s="46"/>
      <c r="C169" s="50"/>
      <c r="D169" s="50"/>
      <c r="E169" s="50"/>
      <c r="F169" s="50"/>
      <c r="G169" s="50"/>
      <c r="H169" s="50"/>
      <c r="I169" s="45"/>
      <c r="J169" s="45"/>
      <c r="K169" s="45"/>
      <c r="L169" s="45"/>
      <c r="M169" s="45"/>
      <c r="N169" s="45"/>
      <c r="O169" s="45"/>
      <c r="P169" s="45"/>
      <c r="Q169" s="45"/>
      <c r="R169" s="45"/>
    </row>
    <row r="170" spans="1:18" x14ac:dyDescent="0.2">
      <c r="B170" s="46"/>
      <c r="C170" s="50"/>
      <c r="D170" s="50"/>
      <c r="E170" s="50"/>
      <c r="F170" s="50"/>
      <c r="G170" s="50"/>
      <c r="H170" s="50"/>
    </row>
    <row r="171" spans="1:18" x14ac:dyDescent="0.2">
      <c r="B171" s="46"/>
      <c r="C171" s="50"/>
      <c r="D171" s="50"/>
      <c r="E171" s="50"/>
      <c r="F171" s="50"/>
      <c r="G171" s="50"/>
      <c r="H171" s="50"/>
    </row>
    <row r="172" spans="1:18" x14ac:dyDescent="0.2">
      <c r="B172" s="46"/>
      <c r="C172" s="50"/>
      <c r="D172" s="50"/>
      <c r="E172" s="50"/>
      <c r="F172" s="50"/>
      <c r="G172" s="50"/>
      <c r="H172" s="50"/>
    </row>
    <row r="173" spans="1:18" x14ac:dyDescent="0.2">
      <c r="B173" s="46"/>
      <c r="C173" s="50"/>
      <c r="D173" s="50"/>
      <c r="E173" s="50"/>
      <c r="F173" s="50"/>
      <c r="G173" s="50"/>
      <c r="H173" s="50"/>
    </row>
    <row r="174" spans="1:18" x14ac:dyDescent="0.2">
      <c r="B174" s="46"/>
      <c r="C174" s="50"/>
      <c r="D174" s="50"/>
      <c r="E174" s="50"/>
      <c r="F174" s="50"/>
      <c r="G174" s="50"/>
      <c r="H174" s="50"/>
    </row>
    <row r="175" spans="1:18" x14ac:dyDescent="0.2">
      <c r="B175" s="46"/>
      <c r="C175" s="50"/>
      <c r="D175" s="50"/>
      <c r="E175" s="50"/>
      <c r="F175" s="50"/>
      <c r="G175" s="50"/>
      <c r="H175" s="50"/>
    </row>
    <row r="176" spans="1:18" x14ac:dyDescent="0.2">
      <c r="B176" s="46"/>
      <c r="C176" s="50"/>
      <c r="D176" s="50"/>
      <c r="E176" s="50"/>
      <c r="F176" s="50"/>
      <c r="G176" s="50"/>
      <c r="H176" s="50"/>
    </row>
    <row r="177" spans="2:28" x14ac:dyDescent="0.2">
      <c r="B177" s="46"/>
      <c r="C177" s="50"/>
      <c r="D177" s="50"/>
      <c r="E177" s="50"/>
      <c r="F177" s="50"/>
      <c r="G177" s="50"/>
      <c r="H177" s="50"/>
    </row>
    <row r="178" spans="2:28" x14ac:dyDescent="0.2">
      <c r="B178" s="46"/>
      <c r="C178" s="50"/>
      <c r="D178" s="50"/>
      <c r="E178" s="50"/>
      <c r="F178" s="50"/>
      <c r="G178" s="50"/>
      <c r="H178" s="50"/>
    </row>
    <row r="179" spans="2:28" x14ac:dyDescent="0.2">
      <c r="B179" s="46"/>
      <c r="C179" s="50"/>
      <c r="D179" s="50"/>
      <c r="E179" s="50"/>
      <c r="F179" s="50"/>
      <c r="G179" s="50"/>
      <c r="H179" s="50"/>
    </row>
    <row r="180" spans="2:28" x14ac:dyDescent="0.2">
      <c r="B180" s="46"/>
      <c r="C180" s="50"/>
      <c r="D180" s="50"/>
      <c r="E180" s="50"/>
      <c r="F180" s="50"/>
      <c r="G180" s="50"/>
      <c r="H180" s="50"/>
    </row>
    <row r="181" spans="2:28" x14ac:dyDescent="0.2">
      <c r="B181" s="45"/>
      <c r="C181" s="49"/>
      <c r="D181" s="45"/>
      <c r="E181" s="45"/>
      <c r="F181" s="45"/>
      <c r="G181" s="45"/>
      <c r="H181" s="45"/>
      <c r="I181" s="45"/>
    </row>
    <row r="182" spans="2:28" x14ac:dyDescent="0.2">
      <c r="B182" s="45"/>
      <c r="C182" s="49"/>
      <c r="D182" s="45"/>
      <c r="E182" s="45"/>
      <c r="F182" s="45"/>
      <c r="G182" s="45"/>
      <c r="H182" s="45"/>
      <c r="I182" s="45"/>
    </row>
    <row r="183" spans="2:28" x14ac:dyDescent="0.2">
      <c r="B183" s="45"/>
      <c r="C183" s="49"/>
      <c r="D183" s="45"/>
      <c r="E183" s="45"/>
      <c r="F183" s="45"/>
      <c r="G183" s="45"/>
      <c r="H183" s="45"/>
      <c r="I183" s="45"/>
    </row>
    <row r="191" spans="2:28" x14ac:dyDescent="0.2">
      <c r="P191" s="104"/>
      <c r="Q191" s="101"/>
      <c r="R191" s="101"/>
      <c r="S191" s="101"/>
      <c r="T191" s="101"/>
      <c r="U191" s="101"/>
      <c r="V191" s="101"/>
      <c r="W191" s="101"/>
      <c r="X191" s="101"/>
      <c r="Y191" s="101"/>
      <c r="Z191" s="101"/>
      <c r="AA191" s="101"/>
      <c r="AB191" s="101"/>
    </row>
    <row r="192" spans="2:28" x14ac:dyDescent="0.2">
      <c r="P192" s="104"/>
      <c r="Q192" s="101"/>
      <c r="R192" s="101"/>
      <c r="S192" s="101"/>
      <c r="T192" s="101"/>
      <c r="U192" s="101"/>
      <c r="V192" s="101"/>
      <c r="W192" s="101"/>
      <c r="X192" s="101"/>
      <c r="Y192" s="101"/>
      <c r="Z192" s="101"/>
      <c r="AA192" s="101"/>
      <c r="AB192" s="101"/>
    </row>
    <row r="193" spans="16:28" x14ac:dyDescent="0.2">
      <c r="P193" s="104"/>
      <c r="Q193" s="101"/>
      <c r="R193" s="101"/>
      <c r="S193" s="101"/>
      <c r="T193" s="101"/>
      <c r="U193" s="101"/>
      <c r="V193" s="101"/>
      <c r="W193" s="101"/>
      <c r="X193" s="101"/>
      <c r="Y193" s="101"/>
      <c r="Z193" s="101"/>
      <c r="AA193" s="101"/>
      <c r="AB193" s="101"/>
    </row>
    <row r="194" spans="16:28" x14ac:dyDescent="0.2">
      <c r="P194" s="104"/>
      <c r="Q194" s="101"/>
      <c r="R194" s="101"/>
      <c r="S194" s="101"/>
      <c r="T194" s="101"/>
      <c r="U194" s="101"/>
      <c r="V194" s="101"/>
      <c r="W194" s="101"/>
      <c r="X194" s="101"/>
      <c r="Y194" s="101"/>
      <c r="Z194" s="101"/>
      <c r="AA194" s="101"/>
      <c r="AB194" s="101"/>
    </row>
    <row r="195" spans="16:28" x14ac:dyDescent="0.2">
      <c r="P195" s="104"/>
      <c r="Q195" s="101"/>
      <c r="R195" s="101"/>
      <c r="S195" s="101"/>
      <c r="T195" s="101"/>
      <c r="U195" s="101"/>
      <c r="V195" s="101"/>
      <c r="W195" s="101"/>
      <c r="X195" s="101"/>
      <c r="Y195" s="101"/>
      <c r="Z195" s="101"/>
      <c r="AA195" s="101"/>
      <c r="AB195" s="101"/>
    </row>
    <row r="196" spans="16:28" x14ac:dyDescent="0.2">
      <c r="P196" s="104"/>
      <c r="Q196" s="101"/>
      <c r="R196" s="101"/>
      <c r="S196" s="101"/>
      <c r="T196" s="101"/>
      <c r="U196" s="101"/>
      <c r="V196" s="101"/>
      <c r="W196" s="101"/>
      <c r="X196" s="101"/>
      <c r="Y196" s="101"/>
      <c r="Z196" s="101"/>
      <c r="AA196" s="101"/>
      <c r="AB196" s="101"/>
    </row>
    <row r="197" spans="16:28" x14ac:dyDescent="0.2">
      <c r="P197" s="104"/>
      <c r="Q197" s="101"/>
      <c r="R197" s="101"/>
      <c r="S197" s="101"/>
      <c r="T197" s="101"/>
      <c r="U197" s="101"/>
      <c r="V197" s="101"/>
      <c r="W197" s="101"/>
      <c r="X197" s="101"/>
      <c r="Y197" s="101"/>
      <c r="Z197" s="101"/>
      <c r="AA197" s="101"/>
      <c r="AB197" s="101"/>
    </row>
    <row r="198" spans="16:28" x14ac:dyDescent="0.2">
      <c r="P198" s="104"/>
      <c r="Q198" s="101"/>
      <c r="R198" s="101"/>
      <c r="S198" s="101"/>
      <c r="T198" s="101"/>
      <c r="U198" s="101"/>
      <c r="V198" s="101"/>
      <c r="W198" s="101"/>
      <c r="X198" s="101"/>
      <c r="Y198" s="101"/>
      <c r="Z198" s="101"/>
      <c r="AA198" s="101"/>
      <c r="AB198" s="101"/>
    </row>
    <row r="199" spans="16:28" x14ac:dyDescent="0.2">
      <c r="Q199" s="101"/>
      <c r="R199" s="101"/>
      <c r="S199" s="101"/>
      <c r="T199" s="101"/>
      <c r="U199" s="101"/>
      <c r="V199" s="101"/>
      <c r="W199" s="101"/>
      <c r="X199" s="101"/>
      <c r="Y199" s="101"/>
      <c r="Z199" s="101"/>
      <c r="AA199" s="101"/>
      <c r="AB199" s="101"/>
    </row>
    <row r="214" spans="16:37" x14ac:dyDescent="0.2">
      <c r="P214" t="s">
        <v>152</v>
      </c>
    </row>
    <row r="215" spans="16:37" x14ac:dyDescent="0.2">
      <c r="P215" s="101"/>
      <c r="Q215" s="102">
        <v>2001</v>
      </c>
      <c r="R215" s="102">
        <v>2002</v>
      </c>
      <c r="S215" s="102">
        <v>2003</v>
      </c>
      <c r="T215" s="102">
        <v>2004</v>
      </c>
      <c r="U215" s="102">
        <v>2005</v>
      </c>
      <c r="V215" s="103">
        <v>2006</v>
      </c>
      <c r="W215" s="103">
        <v>2007</v>
      </c>
      <c r="X215" s="103">
        <v>2008</v>
      </c>
      <c r="Y215" s="103">
        <v>2009</v>
      </c>
      <c r="Z215" s="103">
        <v>2010</v>
      </c>
      <c r="AA215" s="103">
        <v>2011</v>
      </c>
      <c r="AB215" s="103">
        <v>2012</v>
      </c>
      <c r="AC215" s="103">
        <v>2013</v>
      </c>
      <c r="AD215" s="103">
        <v>2014</v>
      </c>
      <c r="AE215" s="103">
        <v>2015</v>
      </c>
      <c r="AF215" s="103">
        <v>2016</v>
      </c>
      <c r="AG215" s="103">
        <v>2017</v>
      </c>
      <c r="AH215" s="103">
        <v>2018</v>
      </c>
      <c r="AI215" s="103">
        <v>2019</v>
      </c>
      <c r="AJ215" s="103">
        <v>2020</v>
      </c>
      <c r="AK215" s="103">
        <v>2021</v>
      </c>
    </row>
    <row r="216" spans="16:37" ht="22.5" x14ac:dyDescent="0.2">
      <c r="P216" s="104" t="s">
        <v>148</v>
      </c>
      <c r="Q216" s="158">
        <f t="shared" ref="Q216:AK216" si="48">SUM(B24:B26)</f>
        <v>7.4477945192691061E-2</v>
      </c>
      <c r="R216" s="158">
        <f t="shared" si="48"/>
        <v>0.2963594637639359</v>
      </c>
      <c r="S216" s="158">
        <f t="shared" si="48"/>
        <v>0.64661677087472202</v>
      </c>
      <c r="T216" s="158">
        <f t="shared" si="48"/>
        <v>0.95927626212577788</v>
      </c>
      <c r="U216" s="158">
        <f t="shared" si="48"/>
        <v>1.2279419911003662</v>
      </c>
      <c r="V216" s="158">
        <f t="shared" si="48"/>
        <v>1.5941591544182592</v>
      </c>
      <c r="W216" s="158">
        <f t="shared" si="48"/>
        <v>2.0195154089943546</v>
      </c>
      <c r="X216" s="158">
        <f t="shared" si="48"/>
        <v>2.7151331258869056</v>
      </c>
      <c r="Y216" s="158">
        <f t="shared" si="48"/>
        <v>4.1608314013398022</v>
      </c>
      <c r="Z216" s="158">
        <f t="shared" si="48"/>
        <v>6.0114755218142255</v>
      </c>
      <c r="AA216" s="158">
        <f t="shared" si="48"/>
        <v>8.1200008479127206</v>
      </c>
      <c r="AB216" s="158">
        <f t="shared" si="48"/>
        <v>10.821747559219824</v>
      </c>
      <c r="AC216" s="158">
        <f t="shared" si="48"/>
        <v>14.738166989986501</v>
      </c>
      <c r="AD216" s="158">
        <f t="shared" si="48"/>
        <v>19.567179045641403</v>
      </c>
      <c r="AE216" s="158">
        <f t="shared" si="48"/>
        <v>24.619047320706954</v>
      </c>
      <c r="AF216" s="158">
        <f t="shared" si="48"/>
        <v>29.740133558231975</v>
      </c>
      <c r="AG216" s="158">
        <f t="shared" si="48"/>
        <v>34.294166045992938</v>
      </c>
      <c r="AH216" s="158">
        <f t="shared" si="48"/>
        <v>37.709255177074446</v>
      </c>
      <c r="AI216" s="158">
        <f t="shared" si="48"/>
        <v>39.912108527825765</v>
      </c>
      <c r="AJ216" s="158">
        <f t="shared" si="48"/>
        <v>40.552912910720053</v>
      </c>
      <c r="AK216" s="158">
        <f t="shared" si="48"/>
        <v>41.086438030096417</v>
      </c>
    </row>
    <row r="217" spans="16:37" ht="22.5" x14ac:dyDescent="0.2">
      <c r="P217" s="104" t="s">
        <v>149</v>
      </c>
      <c r="Q217" s="158">
        <f t="shared" ref="Q217:AK217" si="49">SUM(B27:B29)</f>
        <v>2.6028597674163181</v>
      </c>
      <c r="R217" s="158">
        <f t="shared" si="49"/>
        <v>5.7836746466685849</v>
      </c>
      <c r="S217" s="158">
        <f t="shared" si="49"/>
        <v>9.1803530518706538</v>
      </c>
      <c r="T217" s="158">
        <f t="shared" si="49"/>
        <v>12.495582090299669</v>
      </c>
      <c r="U217" s="158">
        <f t="shared" si="49"/>
        <v>15.555801754777161</v>
      </c>
      <c r="V217" s="158">
        <f t="shared" si="49"/>
        <v>18.186479946550719</v>
      </c>
      <c r="W217" s="158">
        <f t="shared" si="49"/>
        <v>20.870128247361787</v>
      </c>
      <c r="X217" s="158">
        <f t="shared" si="49"/>
        <v>23.627577986079984</v>
      </c>
      <c r="Y217" s="158">
        <f t="shared" si="49"/>
        <v>26.461247537847868</v>
      </c>
      <c r="Z217" s="158">
        <f t="shared" si="49"/>
        <v>29.262181431406347</v>
      </c>
      <c r="AA217" s="158">
        <f t="shared" si="49"/>
        <v>31.894546154715805</v>
      </c>
      <c r="AB217" s="158">
        <f t="shared" si="49"/>
        <v>34.319535431244617</v>
      </c>
      <c r="AC217" s="158">
        <f t="shared" si="49"/>
        <v>35.976808934579587</v>
      </c>
      <c r="AD217" s="158">
        <f t="shared" si="49"/>
        <v>36.424405108595643</v>
      </c>
      <c r="AE217" s="158">
        <f t="shared" si="49"/>
        <v>36.272901747769076</v>
      </c>
      <c r="AF217" s="158">
        <f t="shared" si="49"/>
        <v>35.725141959051349</v>
      </c>
      <c r="AG217" s="158">
        <f t="shared" si="49"/>
        <v>35.140339947806552</v>
      </c>
      <c r="AH217" s="158">
        <f t="shared" si="49"/>
        <v>34.890223495148753</v>
      </c>
      <c r="AI217" s="158">
        <f t="shared" si="49"/>
        <v>35.087386417067776</v>
      </c>
      <c r="AJ217" s="158">
        <f t="shared" si="49"/>
        <v>35.559584122753471</v>
      </c>
      <c r="AK217" s="158">
        <f t="shared" si="49"/>
        <v>35.922537521235625</v>
      </c>
    </row>
    <row r="218" spans="16:37" ht="22.5" x14ac:dyDescent="0.2">
      <c r="P218" s="104" t="s">
        <v>150</v>
      </c>
      <c r="Q218" s="158">
        <f t="shared" ref="Q218:AK218" si="50">SUM(B30:B32)</f>
        <v>4.1513202041025803</v>
      </c>
      <c r="R218" s="158">
        <f t="shared" si="50"/>
        <v>9.4300798836232396</v>
      </c>
      <c r="S218" s="158">
        <f t="shared" si="50"/>
        <v>13.95289982979105</v>
      </c>
      <c r="T218" s="158">
        <f t="shared" si="50"/>
        <v>17.799096098082899</v>
      </c>
      <c r="U218" s="158">
        <f t="shared" si="50"/>
        <v>21.716033506155803</v>
      </c>
      <c r="V218" s="158">
        <f t="shared" si="50"/>
        <v>25.368518613823831</v>
      </c>
      <c r="W218" s="158">
        <f t="shared" si="50"/>
        <v>28.249724535117512</v>
      </c>
      <c r="X218" s="158">
        <f t="shared" si="50"/>
        <v>30.517148810198165</v>
      </c>
      <c r="Y218" s="158">
        <f t="shared" si="50"/>
        <v>31.900997135475848</v>
      </c>
      <c r="Z218" s="158">
        <f t="shared" si="50"/>
        <v>32.139533687167841</v>
      </c>
      <c r="AA218" s="158">
        <f t="shared" si="50"/>
        <v>31.775220104010629</v>
      </c>
      <c r="AB218" s="158">
        <f t="shared" si="50"/>
        <v>30.569945692367611</v>
      </c>
      <c r="AC218" s="158">
        <f t="shared" si="50"/>
        <v>28.577693130599798</v>
      </c>
      <c r="AD218" s="158">
        <f t="shared" si="50"/>
        <v>26.299518009234639</v>
      </c>
      <c r="AE218" s="158">
        <f t="shared" si="50"/>
        <v>23.962835107416062</v>
      </c>
      <c r="AF218" s="158">
        <f t="shared" si="50"/>
        <v>21.584721687923537</v>
      </c>
      <c r="AG218" s="158">
        <f t="shared" si="50"/>
        <v>19.397996570794572</v>
      </c>
      <c r="AH218" s="158">
        <f t="shared" si="50"/>
        <v>17.636084249143188</v>
      </c>
      <c r="AI218" s="158">
        <f t="shared" si="50"/>
        <v>16.35748711515296</v>
      </c>
      <c r="AJ218" s="158">
        <f t="shared" si="50"/>
        <v>15.786802191618161</v>
      </c>
      <c r="AK218" s="158">
        <f t="shared" si="50"/>
        <v>15.252202588065796</v>
      </c>
    </row>
    <row r="219" spans="16:37" ht="22.5" x14ac:dyDescent="0.2">
      <c r="P219" s="104" t="s">
        <v>151</v>
      </c>
      <c r="Q219" s="158">
        <f t="shared" ref="Q219:AK219" si="51">SUM(B33:B36)</f>
        <v>2.495269051577008</v>
      </c>
      <c r="R219" s="158">
        <f t="shared" si="51"/>
        <v>5.3795663460453156</v>
      </c>
      <c r="S219" s="158">
        <f t="shared" si="51"/>
        <v>7.6712687583116645</v>
      </c>
      <c r="T219" s="158">
        <f t="shared" si="51"/>
        <v>9.3618756783357302</v>
      </c>
      <c r="U219" s="158">
        <f t="shared" si="51"/>
        <v>11.11935411036613</v>
      </c>
      <c r="V219" s="158">
        <f t="shared" si="51"/>
        <v>12.808679110037918</v>
      </c>
      <c r="W219" s="158">
        <f t="shared" si="51"/>
        <v>14.23638862699215</v>
      </c>
      <c r="X219" s="158">
        <f t="shared" si="51"/>
        <v>15.223624353894234</v>
      </c>
      <c r="Y219" s="158">
        <f t="shared" si="51"/>
        <v>15.619506159772046</v>
      </c>
      <c r="Z219" s="158">
        <f t="shared" si="51"/>
        <v>15.462059189066673</v>
      </c>
      <c r="AA219" s="158">
        <f t="shared" si="51"/>
        <v>15.123892414007518</v>
      </c>
      <c r="AB219" s="158">
        <f t="shared" si="51"/>
        <v>14.421892846358849</v>
      </c>
      <c r="AC219" s="158">
        <f t="shared" si="51"/>
        <v>13.380180573300178</v>
      </c>
      <c r="AD219" s="158">
        <f t="shared" si="51"/>
        <v>12.217706196662363</v>
      </c>
      <c r="AE219" s="158">
        <f t="shared" si="51"/>
        <v>10.932693452287719</v>
      </c>
      <c r="AF219" s="158">
        <f t="shared" si="51"/>
        <v>9.6944797903576347</v>
      </c>
      <c r="AG219" s="158">
        <f t="shared" si="51"/>
        <v>8.5862121900049466</v>
      </c>
      <c r="AH219" s="158">
        <f t="shared" si="51"/>
        <v>7.610420119390497</v>
      </c>
      <c r="AI219" s="158">
        <f t="shared" si="51"/>
        <v>6.7741159852119877</v>
      </c>
      <c r="AJ219" s="158">
        <f t="shared" si="51"/>
        <v>6.3879732453045541</v>
      </c>
      <c r="AK219" s="158">
        <f t="shared" si="51"/>
        <v>6.0684051221242052</v>
      </c>
    </row>
    <row r="220" spans="16:37" x14ac:dyDescent="0.2">
      <c r="P220" s="104" t="s">
        <v>103</v>
      </c>
      <c r="Q220" s="158">
        <f t="shared" ref="Q220:AK220" si="52">B37</f>
        <v>90.676073031711397</v>
      </c>
      <c r="R220" s="158">
        <f t="shared" si="52"/>
        <v>79.110319659898906</v>
      </c>
      <c r="S220" s="158">
        <f t="shared" si="52"/>
        <v>68.548861589151898</v>
      </c>
      <c r="T220" s="158">
        <f t="shared" si="52"/>
        <v>59.384169871155898</v>
      </c>
      <c r="U220" s="158">
        <f t="shared" si="52"/>
        <v>50.3808686376005</v>
      </c>
      <c r="V220" s="158">
        <f t="shared" si="52"/>
        <v>42.042163175169264</v>
      </c>
      <c r="W220" s="158">
        <f t="shared" si="52"/>
        <v>34.624243181534197</v>
      </c>
      <c r="X220" s="158">
        <f t="shared" si="52"/>
        <v>27.916515723940719</v>
      </c>
      <c r="Y220" s="158">
        <f t="shared" si="52"/>
        <v>21.857417765564424</v>
      </c>
      <c r="Z220" s="158">
        <f t="shared" si="52"/>
        <v>17.124750170544921</v>
      </c>
      <c r="AA220" s="158">
        <f t="shared" si="52"/>
        <v>13.086340479353325</v>
      </c>
      <c r="AB220" s="158">
        <f t="shared" si="52"/>
        <v>9.8668784708091</v>
      </c>
      <c r="AC220" s="158">
        <f t="shared" si="52"/>
        <v>7.3271503715339428</v>
      </c>
      <c r="AD220" s="158">
        <f t="shared" si="52"/>
        <v>5.4911916398659528</v>
      </c>
      <c r="AE220" s="158">
        <f t="shared" si="52"/>
        <v>4.2125223718201728</v>
      </c>
      <c r="AF220" s="158">
        <f t="shared" si="52"/>
        <v>3.2555230044355006</v>
      </c>
      <c r="AG220" s="158">
        <f t="shared" si="52"/>
        <v>2.5812852454009905</v>
      </c>
      <c r="AH220" s="158">
        <f t="shared" si="52"/>
        <v>2.1540169592431093</v>
      </c>
      <c r="AI220" s="158">
        <f t="shared" si="52"/>
        <v>1.8689019547415169</v>
      </c>
      <c r="AJ220" s="158">
        <f t="shared" si="52"/>
        <v>1.7127275296037512</v>
      </c>
      <c r="AK220" s="158">
        <f t="shared" si="52"/>
        <v>1.6704167384779605</v>
      </c>
    </row>
  </sheetData>
  <hyperlinks>
    <hyperlink ref="A162" r:id="rId1" xr:uid="{00000000-0004-0000-0900-000000000000}"/>
    <hyperlink ref="A164" r:id="rId2" xr:uid="{00000000-0004-0000-0900-000001000000}"/>
  </hyperlinks>
  <pageMargins left="0.70866141732283472" right="0.70866141732283472" top="0.74803149606299213" bottom="0.74803149606299213" header="0.31496062992125984" footer="0.31496062992125984"/>
  <pageSetup paperSize="9" scale="64" orientation="portrait" r:id="rId3"/>
  <headerFooter>
    <oddHeader>&amp;R&amp;"Arial,Bold"&amp;14ENVIRONMENT AND EMISSIONS</oddHead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W148"/>
  <sheetViews>
    <sheetView zoomScale="70" zoomScaleNormal="70" workbookViewId="0">
      <selection activeCell="A89" sqref="A89"/>
    </sheetView>
  </sheetViews>
  <sheetFormatPr defaultRowHeight="12.75" x14ac:dyDescent="0.2"/>
  <cols>
    <col min="1" max="1" width="12.28515625" customWidth="1"/>
    <col min="2" max="2" width="16.5703125" customWidth="1"/>
    <col min="3" max="3" width="15" customWidth="1"/>
    <col min="4" max="4" width="14.7109375" customWidth="1"/>
    <col min="5" max="5" width="16.28515625" customWidth="1"/>
    <col min="6" max="6" width="11.28515625" customWidth="1"/>
    <col min="7" max="8" width="12.42578125" customWidth="1"/>
    <col min="9" max="9" width="13.42578125" customWidth="1"/>
    <col min="10" max="10" width="15.5703125" customWidth="1"/>
    <col min="11" max="11" width="12.5703125" customWidth="1"/>
    <col min="12" max="12" width="13.85546875" customWidth="1"/>
    <col min="13" max="13" width="15.28515625" customWidth="1"/>
    <col min="14" max="14" width="11.42578125" customWidth="1"/>
    <col min="15" max="15" width="12" customWidth="1"/>
    <col min="16" max="16" width="11.140625" customWidth="1"/>
    <col min="17" max="17" width="11" customWidth="1"/>
    <col min="18" max="18" width="12" customWidth="1"/>
    <col min="19" max="19" width="11.28515625" customWidth="1"/>
    <col min="21" max="21" width="11.5703125" bestFit="1" customWidth="1"/>
    <col min="22" max="22" width="12.140625" customWidth="1"/>
  </cols>
  <sheetData>
    <row r="1" spans="1:19" ht="26.25" x14ac:dyDescent="0.2">
      <c r="A1" s="287" t="s">
        <v>567</v>
      </c>
      <c r="B1" s="33"/>
      <c r="C1" s="33"/>
      <c r="D1" s="33"/>
      <c r="E1" s="33"/>
      <c r="F1" s="32"/>
      <c r="G1" s="32"/>
      <c r="H1" s="32"/>
      <c r="I1" s="32"/>
      <c r="J1" s="32"/>
      <c r="K1" s="32"/>
      <c r="L1" s="32"/>
    </row>
    <row r="2" spans="1:19" ht="24" thickBot="1" x14ac:dyDescent="0.4">
      <c r="A2" s="412" t="s">
        <v>558</v>
      </c>
      <c r="B2" s="34"/>
      <c r="C2" s="34"/>
      <c r="D2" s="34"/>
      <c r="E2" s="34"/>
      <c r="F2" s="34"/>
      <c r="G2" s="34"/>
      <c r="H2" s="34"/>
      <c r="I2" s="34"/>
      <c r="J2" s="34"/>
      <c r="K2" s="34"/>
      <c r="L2" s="35"/>
      <c r="M2" s="34"/>
      <c r="N2" s="34"/>
      <c r="O2" s="34"/>
      <c r="S2" s="288" t="s">
        <v>49</v>
      </c>
    </row>
    <row r="3" spans="1:19" ht="15.75" x14ac:dyDescent="0.25">
      <c r="A3" s="186"/>
      <c r="B3" s="186"/>
      <c r="C3" s="439" t="s">
        <v>391</v>
      </c>
      <c r="D3" s="439"/>
      <c r="E3" s="437" t="s">
        <v>392</v>
      </c>
      <c r="F3" s="437" t="s">
        <v>346</v>
      </c>
      <c r="G3" s="437" t="s">
        <v>52</v>
      </c>
      <c r="H3" s="437" t="s">
        <v>347</v>
      </c>
      <c r="I3" s="437" t="s">
        <v>393</v>
      </c>
      <c r="J3" s="437" t="s">
        <v>394</v>
      </c>
      <c r="K3" s="437" t="s">
        <v>395</v>
      </c>
      <c r="L3" s="437" t="s">
        <v>396</v>
      </c>
      <c r="M3" s="437" t="s">
        <v>397</v>
      </c>
      <c r="N3" s="437" t="s">
        <v>348</v>
      </c>
      <c r="O3" s="437" t="s">
        <v>349</v>
      </c>
      <c r="P3" s="437" t="s">
        <v>181</v>
      </c>
      <c r="Q3" s="437" t="s">
        <v>189</v>
      </c>
      <c r="R3" s="437" t="s">
        <v>398</v>
      </c>
      <c r="S3" s="437" t="s">
        <v>34</v>
      </c>
    </row>
    <row r="4" spans="1:19" ht="99" customHeight="1" thickBot="1" x14ac:dyDescent="0.3">
      <c r="A4" s="187" t="s">
        <v>50</v>
      </c>
      <c r="B4" s="187" t="s">
        <v>51</v>
      </c>
      <c r="C4" s="280" t="s">
        <v>350</v>
      </c>
      <c r="D4" s="280" t="s">
        <v>351</v>
      </c>
      <c r="E4" s="438"/>
      <c r="F4" s="438"/>
      <c r="G4" s="438"/>
      <c r="H4" s="438"/>
      <c r="I4" s="438"/>
      <c r="J4" s="438"/>
      <c r="K4" s="438"/>
      <c r="L4" s="438"/>
      <c r="M4" s="438"/>
      <c r="N4" s="438"/>
      <c r="O4" s="438"/>
      <c r="P4" s="438"/>
      <c r="Q4" s="438"/>
      <c r="R4" s="438"/>
      <c r="S4" s="438"/>
    </row>
    <row r="5" spans="1:19" ht="18" hidden="1" x14ac:dyDescent="0.25">
      <c r="A5" s="277">
        <v>2011</v>
      </c>
      <c r="B5" s="277" t="s">
        <v>53</v>
      </c>
      <c r="C5" s="278">
        <v>14</v>
      </c>
      <c r="D5" s="278">
        <v>0</v>
      </c>
      <c r="E5" s="277">
        <v>28</v>
      </c>
      <c r="F5" s="277">
        <v>0</v>
      </c>
      <c r="G5" s="277">
        <v>0</v>
      </c>
      <c r="H5" s="278">
        <v>42</v>
      </c>
      <c r="I5" s="277">
        <v>0</v>
      </c>
      <c r="J5" s="277">
        <v>4</v>
      </c>
      <c r="K5" s="277">
        <v>4</v>
      </c>
      <c r="L5" s="277">
        <v>0</v>
      </c>
      <c r="M5" s="277">
        <v>14</v>
      </c>
      <c r="N5" s="277">
        <v>0</v>
      </c>
      <c r="O5" s="277">
        <v>14</v>
      </c>
      <c r="P5" s="277">
        <v>0</v>
      </c>
      <c r="Q5" s="277">
        <v>0</v>
      </c>
      <c r="R5" s="277">
        <v>4</v>
      </c>
      <c r="S5" s="278">
        <v>64</v>
      </c>
    </row>
    <row r="6" spans="1:19" ht="15.75" hidden="1" customHeight="1" x14ac:dyDescent="0.25">
      <c r="A6" s="277">
        <v>2011</v>
      </c>
      <c r="B6" s="277" t="s">
        <v>54</v>
      </c>
      <c r="C6" s="278">
        <v>37</v>
      </c>
      <c r="D6" s="278">
        <v>0</v>
      </c>
      <c r="E6" s="277">
        <v>0</v>
      </c>
      <c r="F6" s="277">
        <v>0</v>
      </c>
      <c r="G6" s="277">
        <v>0</v>
      </c>
      <c r="H6" s="278">
        <v>37</v>
      </c>
      <c r="I6" s="277">
        <v>0</v>
      </c>
      <c r="J6" s="277">
        <v>1</v>
      </c>
      <c r="K6" s="277">
        <v>1</v>
      </c>
      <c r="L6" s="277">
        <v>0</v>
      </c>
      <c r="M6" s="277">
        <v>4</v>
      </c>
      <c r="N6" s="277">
        <v>0</v>
      </c>
      <c r="O6" s="277">
        <v>4</v>
      </c>
      <c r="P6" s="277">
        <v>0</v>
      </c>
      <c r="Q6" s="277">
        <v>0</v>
      </c>
      <c r="R6" s="277">
        <v>3</v>
      </c>
      <c r="S6" s="278">
        <v>45</v>
      </c>
    </row>
    <row r="7" spans="1:19" ht="18" hidden="1" x14ac:dyDescent="0.25">
      <c r="A7" s="277">
        <v>2011</v>
      </c>
      <c r="B7" s="277" t="s">
        <v>55</v>
      </c>
      <c r="C7" s="278">
        <v>14</v>
      </c>
      <c r="D7" s="278">
        <v>0</v>
      </c>
      <c r="E7" s="277">
        <v>2</v>
      </c>
      <c r="F7" s="277">
        <v>0</v>
      </c>
      <c r="G7" s="277">
        <v>0</v>
      </c>
      <c r="H7" s="278">
        <v>16</v>
      </c>
      <c r="I7" s="277">
        <v>0</v>
      </c>
      <c r="J7" s="277">
        <v>3</v>
      </c>
      <c r="K7" s="277">
        <v>3</v>
      </c>
      <c r="L7" s="277">
        <v>0</v>
      </c>
      <c r="M7" s="277">
        <v>1</v>
      </c>
      <c r="N7" s="277">
        <v>0</v>
      </c>
      <c r="O7" s="277">
        <v>1</v>
      </c>
      <c r="P7" s="277">
        <v>0</v>
      </c>
      <c r="Q7" s="277">
        <v>0</v>
      </c>
      <c r="R7" s="277">
        <v>0</v>
      </c>
      <c r="S7" s="278">
        <v>20</v>
      </c>
    </row>
    <row r="8" spans="1:19" ht="18" hidden="1" x14ac:dyDescent="0.25">
      <c r="A8" s="277">
        <v>2011</v>
      </c>
      <c r="B8" s="277" t="s">
        <v>56</v>
      </c>
      <c r="C8" s="278">
        <v>5</v>
      </c>
      <c r="D8" s="278">
        <v>0</v>
      </c>
      <c r="E8" s="277">
        <v>0</v>
      </c>
      <c r="F8" s="277">
        <v>0</v>
      </c>
      <c r="G8" s="277">
        <v>0</v>
      </c>
      <c r="H8" s="278">
        <v>5</v>
      </c>
      <c r="I8" s="277">
        <v>0</v>
      </c>
      <c r="J8" s="277">
        <v>3</v>
      </c>
      <c r="K8" s="277">
        <v>3</v>
      </c>
      <c r="L8" s="277">
        <v>1</v>
      </c>
      <c r="M8" s="277">
        <v>10</v>
      </c>
      <c r="N8" s="277">
        <v>0</v>
      </c>
      <c r="O8" s="277">
        <v>11</v>
      </c>
      <c r="P8" s="277">
        <v>0</v>
      </c>
      <c r="Q8" s="277">
        <v>0</v>
      </c>
      <c r="R8" s="277">
        <v>1</v>
      </c>
      <c r="S8" s="278">
        <v>20</v>
      </c>
    </row>
    <row r="9" spans="1:19" ht="9.75" hidden="1" customHeight="1" x14ac:dyDescent="0.25">
      <c r="A9" s="277"/>
      <c r="B9" s="277"/>
      <c r="C9" s="278"/>
      <c r="D9" s="278"/>
      <c r="E9" s="277"/>
      <c r="F9" s="277"/>
      <c r="G9" s="277"/>
      <c r="H9" s="278"/>
      <c r="I9" s="277"/>
      <c r="J9" s="277"/>
      <c r="K9" s="277"/>
      <c r="L9" s="277"/>
      <c r="M9" s="277"/>
      <c r="N9" s="277"/>
      <c r="O9" s="277"/>
      <c r="P9" s="277"/>
      <c r="Q9" s="277"/>
      <c r="R9" s="277"/>
      <c r="S9" s="278"/>
    </row>
    <row r="10" spans="1:19" ht="18" hidden="1" x14ac:dyDescent="0.25">
      <c r="A10" s="277">
        <v>2012</v>
      </c>
      <c r="B10" s="277" t="s">
        <v>53</v>
      </c>
      <c r="C10" s="278">
        <v>25</v>
      </c>
      <c r="D10" s="278">
        <v>0</v>
      </c>
      <c r="E10" s="277">
        <v>1</v>
      </c>
      <c r="F10" s="277">
        <v>0</v>
      </c>
      <c r="G10" s="277">
        <v>0</v>
      </c>
      <c r="H10" s="278">
        <v>26</v>
      </c>
      <c r="I10" s="277">
        <v>0</v>
      </c>
      <c r="J10" s="277">
        <v>1</v>
      </c>
      <c r="K10" s="277">
        <v>1</v>
      </c>
      <c r="L10" s="277">
        <v>0</v>
      </c>
      <c r="M10" s="277">
        <v>9</v>
      </c>
      <c r="N10" s="277">
        <v>0</v>
      </c>
      <c r="O10" s="277">
        <v>9</v>
      </c>
      <c r="P10" s="277">
        <v>0</v>
      </c>
      <c r="Q10" s="277">
        <v>0</v>
      </c>
      <c r="R10" s="277">
        <v>2</v>
      </c>
      <c r="S10" s="278">
        <v>38</v>
      </c>
    </row>
    <row r="11" spans="1:19" ht="18" hidden="1" x14ac:dyDescent="0.25">
      <c r="A11" s="277">
        <v>2012</v>
      </c>
      <c r="B11" s="277" t="s">
        <v>54</v>
      </c>
      <c r="C11" s="278">
        <v>23</v>
      </c>
      <c r="D11" s="278">
        <v>12</v>
      </c>
      <c r="E11" s="277">
        <v>0</v>
      </c>
      <c r="F11" s="277">
        <v>0</v>
      </c>
      <c r="G11" s="277">
        <v>13</v>
      </c>
      <c r="H11" s="278">
        <v>48</v>
      </c>
      <c r="I11" s="277">
        <v>0</v>
      </c>
      <c r="J11" s="277">
        <v>3</v>
      </c>
      <c r="K11" s="277">
        <v>3</v>
      </c>
      <c r="L11" s="277">
        <v>5</v>
      </c>
      <c r="M11" s="277">
        <v>0</v>
      </c>
      <c r="N11" s="277">
        <v>0</v>
      </c>
      <c r="O11" s="277">
        <v>5</v>
      </c>
      <c r="P11" s="277">
        <v>0</v>
      </c>
      <c r="Q11" s="277">
        <v>0</v>
      </c>
      <c r="R11" s="277">
        <v>8</v>
      </c>
      <c r="S11" s="278">
        <v>64</v>
      </c>
    </row>
    <row r="12" spans="1:19" ht="18" hidden="1" x14ac:dyDescent="0.25">
      <c r="A12" s="277">
        <v>2012</v>
      </c>
      <c r="B12" s="277" t="s">
        <v>55</v>
      </c>
      <c r="C12" s="278">
        <v>16</v>
      </c>
      <c r="D12" s="278">
        <v>18</v>
      </c>
      <c r="E12" s="277">
        <v>0</v>
      </c>
      <c r="F12" s="277">
        <v>0</v>
      </c>
      <c r="G12" s="277">
        <v>1</v>
      </c>
      <c r="H12" s="278">
        <v>35</v>
      </c>
      <c r="I12" s="277">
        <v>0</v>
      </c>
      <c r="J12" s="277">
        <v>0</v>
      </c>
      <c r="K12" s="277">
        <v>0</v>
      </c>
      <c r="L12" s="277">
        <v>25</v>
      </c>
      <c r="M12" s="277">
        <v>5</v>
      </c>
      <c r="N12" s="277">
        <v>0</v>
      </c>
      <c r="O12" s="277">
        <v>30</v>
      </c>
      <c r="P12" s="277">
        <v>0</v>
      </c>
      <c r="Q12" s="277">
        <v>0</v>
      </c>
      <c r="R12" s="277">
        <v>1</v>
      </c>
      <c r="S12" s="278">
        <v>66</v>
      </c>
    </row>
    <row r="13" spans="1:19" ht="15" hidden="1" customHeight="1" x14ac:dyDescent="0.25">
      <c r="A13" s="277">
        <v>2012</v>
      </c>
      <c r="B13" s="277" t="s">
        <v>56</v>
      </c>
      <c r="C13" s="278">
        <v>33</v>
      </c>
      <c r="D13" s="278">
        <v>7</v>
      </c>
      <c r="E13" s="277">
        <v>3</v>
      </c>
      <c r="F13" s="277">
        <v>0</v>
      </c>
      <c r="G13" s="277">
        <v>1</v>
      </c>
      <c r="H13" s="278">
        <v>44</v>
      </c>
      <c r="I13" s="277">
        <v>0</v>
      </c>
      <c r="J13" s="277">
        <v>0</v>
      </c>
      <c r="K13" s="277">
        <v>0</v>
      </c>
      <c r="L13" s="277">
        <v>11</v>
      </c>
      <c r="M13" s="277">
        <v>0</v>
      </c>
      <c r="N13" s="277">
        <v>0</v>
      </c>
      <c r="O13" s="277">
        <v>11</v>
      </c>
      <c r="P13" s="277">
        <v>0</v>
      </c>
      <c r="Q13" s="277">
        <v>0</v>
      </c>
      <c r="R13" s="277">
        <v>1</v>
      </c>
      <c r="S13" s="278">
        <v>56</v>
      </c>
    </row>
    <row r="14" spans="1:19" ht="10.5" hidden="1" customHeight="1" x14ac:dyDescent="0.25">
      <c r="A14" s="277"/>
      <c r="B14" s="277"/>
      <c r="C14" s="278"/>
      <c r="D14" s="278"/>
      <c r="E14" s="277"/>
      <c r="F14" s="277"/>
      <c r="G14" s="277"/>
      <c r="H14" s="278"/>
      <c r="I14" s="277"/>
      <c r="J14" s="277"/>
      <c r="K14" s="277"/>
      <c r="L14" s="277"/>
      <c r="M14" s="277"/>
      <c r="N14" s="277"/>
      <c r="O14" s="277"/>
      <c r="P14" s="277"/>
      <c r="Q14" s="277"/>
      <c r="R14" s="277"/>
      <c r="S14" s="278"/>
    </row>
    <row r="15" spans="1:19" ht="18" hidden="1" x14ac:dyDescent="0.25">
      <c r="A15" s="277">
        <v>2013</v>
      </c>
      <c r="B15" s="277" t="s">
        <v>53</v>
      </c>
      <c r="C15" s="316">
        <v>12</v>
      </c>
      <c r="D15" s="316">
        <v>14</v>
      </c>
      <c r="E15" s="317">
        <v>0</v>
      </c>
      <c r="F15" s="317">
        <v>0</v>
      </c>
      <c r="G15" s="317">
        <v>0</v>
      </c>
      <c r="H15" s="316">
        <v>26</v>
      </c>
      <c r="I15" s="317">
        <v>0</v>
      </c>
      <c r="J15" s="317">
        <v>0</v>
      </c>
      <c r="K15" s="317">
        <v>0</v>
      </c>
      <c r="L15" s="317">
        <v>4</v>
      </c>
      <c r="M15" s="317">
        <v>0</v>
      </c>
      <c r="N15" s="317">
        <v>0</v>
      </c>
      <c r="O15" s="317">
        <v>4</v>
      </c>
      <c r="P15" s="317">
        <v>0</v>
      </c>
      <c r="Q15" s="317">
        <v>0</v>
      </c>
      <c r="R15" s="317">
        <v>0</v>
      </c>
      <c r="S15" s="316">
        <v>30</v>
      </c>
    </row>
    <row r="16" spans="1:19" ht="18" hidden="1" x14ac:dyDescent="0.25">
      <c r="A16" s="277">
        <v>2013</v>
      </c>
      <c r="B16" s="277" t="s">
        <v>54</v>
      </c>
      <c r="C16" s="316">
        <v>50</v>
      </c>
      <c r="D16" s="316">
        <v>16</v>
      </c>
      <c r="E16" s="317">
        <v>1</v>
      </c>
      <c r="F16" s="317">
        <v>0</v>
      </c>
      <c r="G16" s="317">
        <v>0</v>
      </c>
      <c r="H16" s="316">
        <v>67</v>
      </c>
      <c r="I16" s="317">
        <v>0</v>
      </c>
      <c r="J16" s="317">
        <v>0</v>
      </c>
      <c r="K16" s="317">
        <v>0</v>
      </c>
      <c r="L16" s="317">
        <v>1</v>
      </c>
      <c r="M16" s="317">
        <v>1</v>
      </c>
      <c r="N16" s="317">
        <v>0</v>
      </c>
      <c r="O16" s="317">
        <v>2</v>
      </c>
      <c r="P16" s="317">
        <v>0</v>
      </c>
      <c r="Q16" s="317">
        <v>0</v>
      </c>
      <c r="R16" s="317">
        <v>3</v>
      </c>
      <c r="S16" s="316">
        <v>72</v>
      </c>
    </row>
    <row r="17" spans="1:23" ht="18" hidden="1" x14ac:dyDescent="0.25">
      <c r="A17" s="277">
        <v>2013</v>
      </c>
      <c r="B17" s="277" t="s">
        <v>55</v>
      </c>
      <c r="C17" s="316">
        <v>44</v>
      </c>
      <c r="D17" s="316">
        <v>9</v>
      </c>
      <c r="E17" s="317">
        <v>3</v>
      </c>
      <c r="F17" s="317">
        <v>0</v>
      </c>
      <c r="G17" s="317">
        <v>1</v>
      </c>
      <c r="H17" s="316">
        <v>57</v>
      </c>
      <c r="I17" s="317">
        <v>0</v>
      </c>
      <c r="J17" s="317">
        <v>0</v>
      </c>
      <c r="K17" s="317">
        <v>0</v>
      </c>
      <c r="L17" s="317">
        <v>3</v>
      </c>
      <c r="M17" s="317">
        <v>0</v>
      </c>
      <c r="N17" s="317">
        <v>0</v>
      </c>
      <c r="O17" s="317">
        <v>3</v>
      </c>
      <c r="P17" s="317">
        <v>0</v>
      </c>
      <c r="Q17" s="317">
        <v>1</v>
      </c>
      <c r="R17" s="317">
        <v>1</v>
      </c>
      <c r="S17" s="316">
        <v>62</v>
      </c>
    </row>
    <row r="18" spans="1:23" ht="18" hidden="1" x14ac:dyDescent="0.25">
      <c r="A18" s="277">
        <v>2013</v>
      </c>
      <c r="B18" s="277" t="s">
        <v>56</v>
      </c>
      <c r="C18" s="316">
        <v>38</v>
      </c>
      <c r="D18" s="316">
        <v>8</v>
      </c>
      <c r="E18" s="317">
        <v>0</v>
      </c>
      <c r="F18" s="317">
        <v>0</v>
      </c>
      <c r="G18" s="317">
        <v>0</v>
      </c>
      <c r="H18" s="316">
        <v>46</v>
      </c>
      <c r="I18" s="317">
        <v>0</v>
      </c>
      <c r="J18" s="317">
        <v>0</v>
      </c>
      <c r="K18" s="317">
        <v>0</v>
      </c>
      <c r="L18" s="317">
        <v>1</v>
      </c>
      <c r="M18" s="317">
        <v>2</v>
      </c>
      <c r="N18" s="317">
        <v>0</v>
      </c>
      <c r="O18" s="317">
        <v>3</v>
      </c>
      <c r="P18" s="317">
        <v>0</v>
      </c>
      <c r="Q18" s="317">
        <v>0</v>
      </c>
      <c r="R18" s="317">
        <v>1</v>
      </c>
      <c r="S18" s="316">
        <v>50</v>
      </c>
    </row>
    <row r="19" spans="1:23" ht="9" hidden="1" customHeight="1" x14ac:dyDescent="0.25">
      <c r="A19" s="277"/>
      <c r="B19" s="277"/>
      <c r="C19" s="316"/>
      <c r="D19" s="316"/>
      <c r="E19" s="317"/>
      <c r="F19" s="317"/>
      <c r="G19" s="317"/>
      <c r="H19" s="316"/>
      <c r="I19" s="317"/>
      <c r="J19" s="317"/>
      <c r="K19" s="317"/>
      <c r="L19" s="317"/>
      <c r="M19" s="317"/>
      <c r="N19" s="317"/>
      <c r="O19" s="317"/>
      <c r="P19" s="317"/>
      <c r="Q19" s="317"/>
      <c r="R19" s="317"/>
      <c r="S19" s="316"/>
    </row>
    <row r="20" spans="1:23" ht="15.75" hidden="1" customHeight="1" x14ac:dyDescent="0.25">
      <c r="A20" s="277">
        <v>2014</v>
      </c>
      <c r="B20" s="277" t="s">
        <v>53</v>
      </c>
      <c r="C20" s="316">
        <v>111</v>
      </c>
      <c r="D20" s="316">
        <v>19</v>
      </c>
      <c r="E20" s="317">
        <v>0</v>
      </c>
      <c r="F20" s="317">
        <v>0</v>
      </c>
      <c r="G20" s="317">
        <v>0</v>
      </c>
      <c r="H20" s="316">
        <v>130</v>
      </c>
      <c r="I20" s="317">
        <v>0</v>
      </c>
      <c r="J20" s="317">
        <v>0</v>
      </c>
      <c r="K20" s="317">
        <v>0</v>
      </c>
      <c r="L20" s="317">
        <v>9</v>
      </c>
      <c r="M20" s="317">
        <v>0</v>
      </c>
      <c r="N20" s="317">
        <v>0</v>
      </c>
      <c r="O20" s="317">
        <v>9</v>
      </c>
      <c r="P20" s="317">
        <v>0</v>
      </c>
      <c r="Q20" s="317">
        <v>0</v>
      </c>
      <c r="R20" s="317">
        <v>1</v>
      </c>
      <c r="S20" s="316">
        <v>140</v>
      </c>
      <c r="U20" s="339"/>
      <c r="W20" s="338"/>
    </row>
    <row r="21" spans="1:23" ht="18" hidden="1" x14ac:dyDescent="0.25">
      <c r="A21" s="277">
        <v>2014</v>
      </c>
      <c r="B21" s="277" t="s">
        <v>54</v>
      </c>
      <c r="C21" s="316">
        <v>114</v>
      </c>
      <c r="D21" s="316">
        <v>48</v>
      </c>
      <c r="E21" s="317">
        <v>4</v>
      </c>
      <c r="F21" s="317">
        <v>0</v>
      </c>
      <c r="G21" s="317">
        <v>1</v>
      </c>
      <c r="H21" s="316">
        <v>167</v>
      </c>
      <c r="I21" s="317">
        <v>3</v>
      </c>
      <c r="J21" s="317">
        <v>0</v>
      </c>
      <c r="K21" s="317">
        <v>3</v>
      </c>
      <c r="L21" s="317">
        <v>11</v>
      </c>
      <c r="M21" s="317">
        <v>1</v>
      </c>
      <c r="N21" s="317">
        <v>0</v>
      </c>
      <c r="O21" s="317">
        <v>12</v>
      </c>
      <c r="P21" s="317">
        <v>0</v>
      </c>
      <c r="Q21" s="317">
        <v>2</v>
      </c>
      <c r="R21" s="317">
        <v>1</v>
      </c>
      <c r="S21" s="316">
        <v>185</v>
      </c>
      <c r="U21" s="339"/>
      <c r="W21" s="338"/>
    </row>
    <row r="22" spans="1:23" ht="18" hidden="1" x14ac:dyDescent="0.25">
      <c r="A22" s="277">
        <v>2014</v>
      </c>
      <c r="B22" s="277" t="s">
        <v>55</v>
      </c>
      <c r="C22" s="316">
        <v>140</v>
      </c>
      <c r="D22" s="316">
        <v>122</v>
      </c>
      <c r="E22" s="317">
        <v>5</v>
      </c>
      <c r="F22" s="317">
        <v>0</v>
      </c>
      <c r="G22" s="317">
        <v>2</v>
      </c>
      <c r="H22" s="316">
        <v>269</v>
      </c>
      <c r="I22" s="317">
        <v>0</v>
      </c>
      <c r="J22" s="317">
        <v>0</v>
      </c>
      <c r="K22" s="317">
        <v>0</v>
      </c>
      <c r="L22" s="317">
        <v>10</v>
      </c>
      <c r="M22" s="317">
        <v>2</v>
      </c>
      <c r="N22" s="317">
        <v>0</v>
      </c>
      <c r="O22" s="317">
        <v>12</v>
      </c>
      <c r="P22" s="317">
        <v>0</v>
      </c>
      <c r="Q22" s="317">
        <v>1</v>
      </c>
      <c r="R22" s="317">
        <v>2</v>
      </c>
      <c r="S22" s="316">
        <v>284</v>
      </c>
      <c r="U22" s="339"/>
      <c r="W22" s="338"/>
    </row>
    <row r="23" spans="1:23" ht="18" hidden="1" x14ac:dyDescent="0.25">
      <c r="A23" s="277">
        <v>2014</v>
      </c>
      <c r="B23" s="277" t="s">
        <v>56</v>
      </c>
      <c r="C23" s="316">
        <v>168</v>
      </c>
      <c r="D23" s="316">
        <v>90</v>
      </c>
      <c r="E23" s="317">
        <v>14</v>
      </c>
      <c r="F23" s="317">
        <v>0</v>
      </c>
      <c r="G23" s="317">
        <v>0</v>
      </c>
      <c r="H23" s="316">
        <v>272</v>
      </c>
      <c r="I23" s="317">
        <v>0</v>
      </c>
      <c r="J23" s="317">
        <v>1</v>
      </c>
      <c r="K23" s="317">
        <v>1</v>
      </c>
      <c r="L23" s="317">
        <v>12</v>
      </c>
      <c r="M23" s="317">
        <v>2</v>
      </c>
      <c r="N23" s="317">
        <v>0</v>
      </c>
      <c r="O23" s="317">
        <v>14</v>
      </c>
      <c r="P23" s="317">
        <v>0</v>
      </c>
      <c r="Q23" s="317">
        <v>4</v>
      </c>
      <c r="R23" s="317">
        <v>0</v>
      </c>
      <c r="S23" s="316">
        <v>291</v>
      </c>
      <c r="U23" s="339"/>
      <c r="W23" s="338"/>
    </row>
    <row r="24" spans="1:23" ht="9.75" hidden="1" customHeight="1" x14ac:dyDescent="0.25">
      <c r="A24" s="277"/>
      <c r="B24" s="277"/>
      <c r="C24" s="316"/>
      <c r="D24" s="316"/>
      <c r="E24" s="317"/>
      <c r="F24" s="317"/>
      <c r="G24" s="317"/>
      <c r="H24" s="316"/>
      <c r="I24" s="317"/>
      <c r="J24" s="317"/>
      <c r="K24" s="317"/>
      <c r="L24" s="317"/>
      <c r="M24" s="317"/>
      <c r="N24" s="317"/>
      <c r="O24" s="317"/>
      <c r="P24" s="317"/>
      <c r="Q24" s="317"/>
      <c r="R24" s="317"/>
      <c r="S24" s="316"/>
      <c r="U24" s="339"/>
      <c r="W24" s="338"/>
    </row>
    <row r="25" spans="1:23" ht="18" x14ac:dyDescent="0.25">
      <c r="A25" s="277">
        <v>2015</v>
      </c>
      <c r="B25" s="277" t="s">
        <v>53</v>
      </c>
      <c r="C25" s="316">
        <v>172</v>
      </c>
      <c r="D25" s="316">
        <v>173</v>
      </c>
      <c r="E25" s="317">
        <v>20</v>
      </c>
      <c r="F25" s="317">
        <v>0</v>
      </c>
      <c r="G25" s="317">
        <v>8</v>
      </c>
      <c r="H25" s="316">
        <v>373</v>
      </c>
      <c r="I25" s="317">
        <v>0</v>
      </c>
      <c r="J25" s="317">
        <v>2</v>
      </c>
      <c r="K25" s="317">
        <v>2</v>
      </c>
      <c r="L25" s="317">
        <v>28</v>
      </c>
      <c r="M25" s="317">
        <v>1</v>
      </c>
      <c r="N25" s="317">
        <v>0</v>
      </c>
      <c r="O25" s="317">
        <v>29</v>
      </c>
      <c r="P25" s="317">
        <v>0</v>
      </c>
      <c r="Q25" s="317">
        <v>5</v>
      </c>
      <c r="R25" s="317">
        <v>0</v>
      </c>
      <c r="S25" s="316">
        <v>409</v>
      </c>
      <c r="U25" s="339"/>
      <c r="W25" s="338"/>
    </row>
    <row r="26" spans="1:23" ht="15" customHeight="1" x14ac:dyDescent="0.25">
      <c r="A26" s="277">
        <v>2015</v>
      </c>
      <c r="B26" s="277" t="s">
        <v>54</v>
      </c>
      <c r="C26" s="316">
        <v>131</v>
      </c>
      <c r="D26" s="316">
        <v>168</v>
      </c>
      <c r="E26" s="317">
        <v>18</v>
      </c>
      <c r="F26" s="317">
        <v>0</v>
      </c>
      <c r="G26" s="317">
        <v>2</v>
      </c>
      <c r="H26" s="316">
        <v>319</v>
      </c>
      <c r="I26" s="317">
        <v>0</v>
      </c>
      <c r="J26" s="317">
        <v>1</v>
      </c>
      <c r="K26" s="317">
        <v>1</v>
      </c>
      <c r="L26" s="317">
        <v>15</v>
      </c>
      <c r="M26" s="317">
        <v>2</v>
      </c>
      <c r="N26" s="317">
        <v>0</v>
      </c>
      <c r="O26" s="317">
        <v>17</v>
      </c>
      <c r="P26" s="317">
        <v>0</v>
      </c>
      <c r="Q26" s="317">
        <v>1</v>
      </c>
      <c r="R26" s="317">
        <v>0</v>
      </c>
      <c r="S26" s="316">
        <v>338</v>
      </c>
      <c r="U26" s="339"/>
      <c r="W26" s="338"/>
    </row>
    <row r="27" spans="1:23" ht="18" x14ac:dyDescent="0.25">
      <c r="A27" s="277">
        <v>2015</v>
      </c>
      <c r="B27" s="277" t="s">
        <v>55</v>
      </c>
      <c r="C27" s="316">
        <v>123</v>
      </c>
      <c r="D27" s="316">
        <v>145</v>
      </c>
      <c r="E27" s="317">
        <v>11</v>
      </c>
      <c r="F27" s="317">
        <v>1</v>
      </c>
      <c r="G27" s="317">
        <v>1</v>
      </c>
      <c r="H27" s="316">
        <v>281</v>
      </c>
      <c r="I27" s="317">
        <v>0</v>
      </c>
      <c r="J27" s="317">
        <v>1</v>
      </c>
      <c r="K27" s="317">
        <v>1</v>
      </c>
      <c r="L27" s="317">
        <v>14</v>
      </c>
      <c r="M27" s="317">
        <v>2</v>
      </c>
      <c r="N27" s="317">
        <v>0</v>
      </c>
      <c r="O27" s="317">
        <v>16</v>
      </c>
      <c r="P27" s="317">
        <v>0</v>
      </c>
      <c r="Q27" s="317">
        <v>0</v>
      </c>
      <c r="R27" s="317">
        <v>1</v>
      </c>
      <c r="S27" s="316">
        <v>299</v>
      </c>
      <c r="U27" s="339"/>
      <c r="W27" s="338"/>
    </row>
    <row r="28" spans="1:23" ht="18" x14ac:dyDescent="0.25">
      <c r="A28" s="277">
        <v>2015</v>
      </c>
      <c r="B28" s="277" t="s">
        <v>56</v>
      </c>
      <c r="C28" s="316">
        <v>188</v>
      </c>
      <c r="D28" s="316">
        <v>151</v>
      </c>
      <c r="E28" s="317">
        <v>2</v>
      </c>
      <c r="F28" s="317">
        <v>0</v>
      </c>
      <c r="G28" s="317">
        <v>3</v>
      </c>
      <c r="H28" s="316">
        <v>344</v>
      </c>
      <c r="I28" s="317">
        <v>0</v>
      </c>
      <c r="J28" s="317">
        <v>1</v>
      </c>
      <c r="K28" s="317">
        <v>1</v>
      </c>
      <c r="L28" s="317">
        <v>6</v>
      </c>
      <c r="M28" s="317">
        <v>2</v>
      </c>
      <c r="N28" s="317">
        <v>0</v>
      </c>
      <c r="O28" s="317">
        <v>8</v>
      </c>
      <c r="P28" s="317">
        <v>0</v>
      </c>
      <c r="Q28" s="317">
        <v>0</v>
      </c>
      <c r="R28" s="317">
        <v>0</v>
      </c>
      <c r="S28" s="316">
        <v>353</v>
      </c>
      <c r="U28" s="339"/>
      <c r="W28" s="338"/>
    </row>
    <row r="29" spans="1:23" ht="9.75" customHeight="1" x14ac:dyDescent="0.25">
      <c r="A29" s="277"/>
      <c r="B29" s="277"/>
      <c r="C29" s="316"/>
      <c r="D29" s="316"/>
      <c r="E29" s="317"/>
      <c r="F29" s="317"/>
      <c r="G29" s="317"/>
      <c r="H29" s="316"/>
      <c r="I29" s="317"/>
      <c r="J29" s="317"/>
      <c r="K29" s="317"/>
      <c r="L29" s="317"/>
      <c r="M29" s="317"/>
      <c r="N29" s="317"/>
      <c r="O29" s="317"/>
      <c r="P29" s="317"/>
      <c r="Q29" s="317"/>
      <c r="R29" s="317"/>
      <c r="S29" s="316"/>
      <c r="U29" s="339"/>
      <c r="W29" s="338"/>
    </row>
    <row r="30" spans="1:23" ht="18" x14ac:dyDescent="0.25">
      <c r="A30" s="277">
        <v>2016</v>
      </c>
      <c r="B30" s="277" t="s">
        <v>53</v>
      </c>
      <c r="C30" s="316">
        <v>198</v>
      </c>
      <c r="D30" s="316">
        <v>237</v>
      </c>
      <c r="E30" s="317">
        <v>13</v>
      </c>
      <c r="F30" s="317">
        <v>4</v>
      </c>
      <c r="G30" s="317">
        <v>1</v>
      </c>
      <c r="H30" s="316">
        <v>453</v>
      </c>
      <c r="I30" s="317">
        <v>0</v>
      </c>
      <c r="J30" s="317">
        <v>3</v>
      </c>
      <c r="K30" s="317">
        <v>3</v>
      </c>
      <c r="L30" s="317">
        <v>26</v>
      </c>
      <c r="M30" s="317">
        <v>0</v>
      </c>
      <c r="N30" s="317">
        <v>0</v>
      </c>
      <c r="O30" s="317">
        <v>26</v>
      </c>
      <c r="P30" s="317">
        <v>1</v>
      </c>
      <c r="Q30" s="317">
        <v>0</v>
      </c>
      <c r="R30" s="317">
        <v>2</v>
      </c>
      <c r="S30" s="316">
        <v>485</v>
      </c>
      <c r="U30" s="339"/>
      <c r="W30" s="338"/>
    </row>
    <row r="31" spans="1:23" ht="18" x14ac:dyDescent="0.25">
      <c r="A31" s="277">
        <v>2016</v>
      </c>
      <c r="B31" s="277" t="s">
        <v>54</v>
      </c>
      <c r="C31" s="316">
        <v>131</v>
      </c>
      <c r="D31" s="316">
        <v>132</v>
      </c>
      <c r="E31" s="317">
        <v>8</v>
      </c>
      <c r="F31" s="317">
        <v>21</v>
      </c>
      <c r="G31" s="317">
        <v>0</v>
      </c>
      <c r="H31" s="316">
        <v>292</v>
      </c>
      <c r="I31" s="317">
        <v>0</v>
      </c>
      <c r="J31" s="317">
        <v>3</v>
      </c>
      <c r="K31" s="317">
        <v>3</v>
      </c>
      <c r="L31" s="317">
        <v>20</v>
      </c>
      <c r="M31" s="317">
        <v>0</v>
      </c>
      <c r="N31" s="317">
        <v>0</v>
      </c>
      <c r="O31" s="317">
        <v>20</v>
      </c>
      <c r="P31" s="317">
        <v>0</v>
      </c>
      <c r="Q31" s="317">
        <v>0</v>
      </c>
      <c r="R31" s="317">
        <v>1</v>
      </c>
      <c r="S31" s="316">
        <v>316</v>
      </c>
      <c r="U31" s="339"/>
      <c r="W31" s="338"/>
    </row>
    <row r="32" spans="1:23" ht="15.75" customHeight="1" x14ac:dyDescent="0.25">
      <c r="A32" s="277">
        <v>2016</v>
      </c>
      <c r="B32" s="277" t="s">
        <v>55</v>
      </c>
      <c r="C32" s="316">
        <v>162</v>
      </c>
      <c r="D32" s="316">
        <v>202</v>
      </c>
      <c r="E32" s="317">
        <v>9</v>
      </c>
      <c r="F32" s="317">
        <v>14</v>
      </c>
      <c r="G32" s="317">
        <v>1</v>
      </c>
      <c r="H32" s="316">
        <v>388</v>
      </c>
      <c r="I32" s="317">
        <v>0</v>
      </c>
      <c r="J32" s="317">
        <v>2</v>
      </c>
      <c r="K32" s="317">
        <v>2</v>
      </c>
      <c r="L32" s="317">
        <v>12</v>
      </c>
      <c r="M32" s="317">
        <v>0</v>
      </c>
      <c r="N32" s="317">
        <v>0</v>
      </c>
      <c r="O32" s="317">
        <v>12</v>
      </c>
      <c r="P32" s="317">
        <v>1</v>
      </c>
      <c r="Q32" s="317">
        <v>0</v>
      </c>
      <c r="R32" s="317">
        <v>0</v>
      </c>
      <c r="S32" s="316">
        <v>403</v>
      </c>
      <c r="U32" s="339"/>
      <c r="W32" s="338"/>
    </row>
    <row r="33" spans="1:23" ht="18" x14ac:dyDescent="0.25">
      <c r="A33" s="277">
        <v>2016</v>
      </c>
      <c r="B33" s="277" t="s">
        <v>56</v>
      </c>
      <c r="C33" s="316">
        <v>145</v>
      </c>
      <c r="D33" s="316">
        <v>128</v>
      </c>
      <c r="E33" s="317">
        <v>12</v>
      </c>
      <c r="F33" s="317">
        <v>19</v>
      </c>
      <c r="G33" s="317">
        <v>0</v>
      </c>
      <c r="H33" s="316">
        <v>304</v>
      </c>
      <c r="I33" s="317">
        <v>0</v>
      </c>
      <c r="J33" s="317">
        <v>3</v>
      </c>
      <c r="K33" s="317">
        <v>3</v>
      </c>
      <c r="L33" s="317">
        <v>10</v>
      </c>
      <c r="M33" s="317">
        <v>2</v>
      </c>
      <c r="N33" s="317">
        <v>0</v>
      </c>
      <c r="O33" s="317">
        <v>12</v>
      </c>
      <c r="P33" s="317">
        <v>0</v>
      </c>
      <c r="Q33" s="317">
        <v>0</v>
      </c>
      <c r="R33" s="317">
        <v>0</v>
      </c>
      <c r="S33" s="316">
        <v>319</v>
      </c>
      <c r="U33" s="339"/>
      <c r="W33" s="338"/>
    </row>
    <row r="34" spans="1:23" ht="7.5" customHeight="1" x14ac:dyDescent="0.25">
      <c r="A34" s="277"/>
      <c r="B34" s="277"/>
      <c r="C34" s="316"/>
      <c r="D34" s="316"/>
      <c r="E34" s="317"/>
      <c r="F34" s="317"/>
      <c r="G34" s="317"/>
      <c r="H34" s="316"/>
      <c r="I34" s="317"/>
      <c r="J34" s="317"/>
      <c r="K34" s="317"/>
      <c r="L34" s="317"/>
      <c r="M34" s="317"/>
      <c r="N34" s="317"/>
      <c r="O34" s="317"/>
      <c r="P34" s="317"/>
      <c r="Q34" s="317"/>
      <c r="R34" s="317"/>
      <c r="S34" s="316"/>
      <c r="U34" s="339"/>
      <c r="W34" s="338"/>
    </row>
    <row r="35" spans="1:23" ht="18" x14ac:dyDescent="0.25">
      <c r="A35" s="277">
        <v>2017</v>
      </c>
      <c r="B35" s="277" t="s">
        <v>53</v>
      </c>
      <c r="C35" s="316">
        <v>347</v>
      </c>
      <c r="D35" s="316">
        <v>279</v>
      </c>
      <c r="E35" s="317">
        <v>14</v>
      </c>
      <c r="F35" s="317">
        <v>26</v>
      </c>
      <c r="G35" s="317">
        <v>0</v>
      </c>
      <c r="H35" s="316">
        <v>666</v>
      </c>
      <c r="I35" s="317">
        <v>0</v>
      </c>
      <c r="J35" s="317">
        <v>1</v>
      </c>
      <c r="K35" s="317">
        <v>1</v>
      </c>
      <c r="L35" s="317">
        <v>23</v>
      </c>
      <c r="M35" s="317">
        <v>1</v>
      </c>
      <c r="N35" s="317">
        <v>0</v>
      </c>
      <c r="O35" s="317">
        <v>24</v>
      </c>
      <c r="P35" s="317">
        <v>0</v>
      </c>
      <c r="Q35" s="317">
        <v>0</v>
      </c>
      <c r="R35" s="317">
        <v>0</v>
      </c>
      <c r="S35" s="316">
        <v>691</v>
      </c>
      <c r="U35" s="339"/>
      <c r="W35" s="338"/>
    </row>
    <row r="36" spans="1:23" ht="18" x14ac:dyDescent="0.25">
      <c r="A36" s="277">
        <v>2017</v>
      </c>
      <c r="B36" s="277" t="s">
        <v>54</v>
      </c>
      <c r="C36" s="316">
        <v>248</v>
      </c>
      <c r="D36" s="316">
        <v>228</v>
      </c>
      <c r="E36" s="317">
        <v>14</v>
      </c>
      <c r="F36" s="317">
        <v>29</v>
      </c>
      <c r="G36" s="317">
        <v>1</v>
      </c>
      <c r="H36" s="316">
        <v>520</v>
      </c>
      <c r="I36" s="317">
        <v>0</v>
      </c>
      <c r="J36" s="317">
        <v>5</v>
      </c>
      <c r="K36" s="317">
        <v>5</v>
      </c>
      <c r="L36" s="317">
        <v>22</v>
      </c>
      <c r="M36" s="317">
        <v>1</v>
      </c>
      <c r="N36" s="317">
        <v>0</v>
      </c>
      <c r="O36" s="317">
        <v>23</v>
      </c>
      <c r="P36" s="317">
        <v>0</v>
      </c>
      <c r="Q36" s="317">
        <v>0</v>
      </c>
      <c r="R36" s="317">
        <v>1</v>
      </c>
      <c r="S36" s="316">
        <v>549</v>
      </c>
      <c r="U36" s="339"/>
      <c r="W36" s="338"/>
    </row>
    <row r="37" spans="1:23" ht="15.75" customHeight="1" x14ac:dyDescent="0.25">
      <c r="A37" s="277">
        <v>2017</v>
      </c>
      <c r="B37" s="277" t="s">
        <v>55</v>
      </c>
      <c r="C37" s="316">
        <v>254</v>
      </c>
      <c r="D37" s="316">
        <v>415</v>
      </c>
      <c r="E37" s="317">
        <v>26</v>
      </c>
      <c r="F37" s="317">
        <v>26</v>
      </c>
      <c r="G37" s="317">
        <v>0</v>
      </c>
      <c r="H37" s="316">
        <v>721</v>
      </c>
      <c r="I37" s="317">
        <v>2</v>
      </c>
      <c r="J37" s="317">
        <v>8</v>
      </c>
      <c r="K37" s="317">
        <v>10</v>
      </c>
      <c r="L37" s="317">
        <v>14</v>
      </c>
      <c r="M37" s="317">
        <v>1</v>
      </c>
      <c r="N37" s="317">
        <v>0</v>
      </c>
      <c r="O37" s="317">
        <v>15</v>
      </c>
      <c r="P37" s="317">
        <v>0</v>
      </c>
      <c r="Q37" s="317">
        <v>6</v>
      </c>
      <c r="R37" s="317">
        <v>0</v>
      </c>
      <c r="S37" s="316">
        <v>752</v>
      </c>
      <c r="U37" s="339"/>
      <c r="W37" s="338"/>
    </row>
    <row r="38" spans="1:23" ht="16.5" customHeight="1" x14ac:dyDescent="0.25">
      <c r="A38" s="277">
        <v>2017</v>
      </c>
      <c r="B38" s="277" t="s">
        <v>56</v>
      </c>
      <c r="C38" s="316">
        <v>150</v>
      </c>
      <c r="D38" s="316">
        <v>338</v>
      </c>
      <c r="E38" s="317">
        <v>12</v>
      </c>
      <c r="F38" s="317">
        <v>30</v>
      </c>
      <c r="G38" s="317">
        <v>0</v>
      </c>
      <c r="H38" s="316">
        <v>530</v>
      </c>
      <c r="I38" s="317">
        <v>2</v>
      </c>
      <c r="J38" s="317">
        <v>3</v>
      </c>
      <c r="K38" s="317">
        <v>5</v>
      </c>
      <c r="L38" s="317">
        <v>11</v>
      </c>
      <c r="M38" s="317">
        <v>1</v>
      </c>
      <c r="N38" s="317">
        <v>0</v>
      </c>
      <c r="O38" s="317">
        <v>12</v>
      </c>
      <c r="P38" s="317">
        <v>0</v>
      </c>
      <c r="Q38" s="317">
        <v>0</v>
      </c>
      <c r="R38" s="317">
        <v>3</v>
      </c>
      <c r="S38" s="316">
        <v>550</v>
      </c>
      <c r="U38" s="339"/>
      <c r="W38" s="338"/>
    </row>
    <row r="39" spans="1:23" ht="9.75" customHeight="1" x14ac:dyDescent="0.25">
      <c r="A39" s="277"/>
      <c r="B39" s="277"/>
      <c r="C39" s="316"/>
      <c r="D39" s="316"/>
      <c r="E39" s="317"/>
      <c r="F39" s="317"/>
      <c r="G39" s="317"/>
      <c r="H39" s="316"/>
      <c r="I39" s="317"/>
      <c r="J39" s="317"/>
      <c r="K39" s="317"/>
      <c r="L39" s="317"/>
      <c r="M39" s="317"/>
      <c r="N39" s="317"/>
      <c r="O39" s="317"/>
      <c r="P39" s="317"/>
      <c r="Q39" s="317"/>
      <c r="R39" s="317"/>
      <c r="S39" s="316"/>
      <c r="U39" s="339"/>
      <c r="W39" s="338"/>
    </row>
    <row r="40" spans="1:23" ht="15.75" customHeight="1" x14ac:dyDescent="0.25">
      <c r="A40" s="277">
        <v>2018</v>
      </c>
      <c r="B40" s="277" t="s">
        <v>53</v>
      </c>
      <c r="C40" s="316">
        <v>276</v>
      </c>
      <c r="D40" s="316">
        <v>502</v>
      </c>
      <c r="E40" s="317">
        <v>22</v>
      </c>
      <c r="F40" s="317">
        <v>24</v>
      </c>
      <c r="G40" s="317">
        <v>0</v>
      </c>
      <c r="H40" s="316">
        <v>824</v>
      </c>
      <c r="I40" s="317">
        <v>0</v>
      </c>
      <c r="J40" s="317">
        <v>1</v>
      </c>
      <c r="K40" s="317">
        <v>1</v>
      </c>
      <c r="L40" s="317">
        <v>17</v>
      </c>
      <c r="M40" s="317">
        <v>2</v>
      </c>
      <c r="N40" s="317">
        <v>0</v>
      </c>
      <c r="O40" s="317">
        <v>19</v>
      </c>
      <c r="P40" s="317">
        <v>0</v>
      </c>
      <c r="Q40" s="317">
        <v>0</v>
      </c>
      <c r="R40" s="317">
        <v>1</v>
      </c>
      <c r="S40" s="316">
        <v>845</v>
      </c>
      <c r="U40" s="339"/>
      <c r="W40" s="338"/>
    </row>
    <row r="41" spans="1:23" ht="18" x14ac:dyDescent="0.25">
      <c r="A41" s="277">
        <v>2018</v>
      </c>
      <c r="B41" s="277" t="s">
        <v>54</v>
      </c>
      <c r="C41" s="316">
        <v>283</v>
      </c>
      <c r="D41" s="316">
        <v>544</v>
      </c>
      <c r="E41" s="317">
        <v>62</v>
      </c>
      <c r="F41" s="317">
        <v>5</v>
      </c>
      <c r="G41" s="317">
        <v>1</v>
      </c>
      <c r="H41" s="316">
        <v>895</v>
      </c>
      <c r="I41" s="317">
        <v>3</v>
      </c>
      <c r="J41" s="317">
        <v>5</v>
      </c>
      <c r="K41" s="317">
        <v>8</v>
      </c>
      <c r="L41" s="317">
        <v>21</v>
      </c>
      <c r="M41" s="317">
        <v>0</v>
      </c>
      <c r="N41" s="317">
        <v>0</v>
      </c>
      <c r="O41" s="317">
        <v>21</v>
      </c>
      <c r="P41" s="317">
        <v>0</v>
      </c>
      <c r="Q41" s="317">
        <v>0</v>
      </c>
      <c r="R41" s="317">
        <v>3</v>
      </c>
      <c r="S41" s="316">
        <v>927</v>
      </c>
      <c r="U41" s="339"/>
      <c r="W41" s="338"/>
    </row>
    <row r="42" spans="1:23" ht="18" x14ac:dyDescent="0.25">
      <c r="A42" s="277">
        <v>2018</v>
      </c>
      <c r="B42" s="277" t="s">
        <v>55</v>
      </c>
      <c r="C42" s="316">
        <v>294</v>
      </c>
      <c r="D42" s="316">
        <v>447</v>
      </c>
      <c r="E42" s="317">
        <v>51</v>
      </c>
      <c r="F42" s="317">
        <v>2</v>
      </c>
      <c r="G42" s="317">
        <v>0</v>
      </c>
      <c r="H42" s="316">
        <v>794</v>
      </c>
      <c r="I42" s="317">
        <v>5</v>
      </c>
      <c r="J42" s="317">
        <v>6</v>
      </c>
      <c r="K42" s="317">
        <v>11</v>
      </c>
      <c r="L42" s="317">
        <v>22</v>
      </c>
      <c r="M42" s="317">
        <v>0</v>
      </c>
      <c r="N42" s="317">
        <v>0</v>
      </c>
      <c r="O42" s="317">
        <v>22</v>
      </c>
      <c r="P42" s="317">
        <v>0</v>
      </c>
      <c r="Q42" s="317">
        <v>0</v>
      </c>
      <c r="R42" s="317">
        <v>8</v>
      </c>
      <c r="S42" s="316">
        <v>835</v>
      </c>
      <c r="U42" s="339"/>
      <c r="W42" s="338"/>
    </row>
    <row r="43" spans="1:23" ht="18" x14ac:dyDescent="0.25">
      <c r="A43" s="277">
        <v>2018</v>
      </c>
      <c r="B43" s="277" t="s">
        <v>56</v>
      </c>
      <c r="C43" s="316">
        <v>276</v>
      </c>
      <c r="D43" s="316">
        <v>62</v>
      </c>
      <c r="E43" s="317">
        <v>538</v>
      </c>
      <c r="F43" s="317">
        <v>0</v>
      </c>
      <c r="G43" s="317">
        <v>1</v>
      </c>
      <c r="H43" s="316">
        <v>877</v>
      </c>
      <c r="I43" s="317">
        <v>2</v>
      </c>
      <c r="J43" s="317">
        <v>7</v>
      </c>
      <c r="K43" s="317">
        <v>9</v>
      </c>
      <c r="L43" s="317">
        <v>21</v>
      </c>
      <c r="M43" s="317">
        <v>0</v>
      </c>
      <c r="N43" s="317">
        <v>0</v>
      </c>
      <c r="O43" s="317">
        <v>21</v>
      </c>
      <c r="P43" s="317">
        <v>0</v>
      </c>
      <c r="Q43" s="317">
        <v>1</v>
      </c>
      <c r="R43" s="317">
        <v>14</v>
      </c>
      <c r="S43" s="316">
        <v>922</v>
      </c>
      <c r="U43" s="339"/>
      <c r="W43" s="338"/>
    </row>
    <row r="44" spans="1:23" ht="9" customHeight="1" x14ac:dyDescent="0.25">
      <c r="A44" s="277"/>
      <c r="B44" s="277"/>
      <c r="C44" s="316"/>
      <c r="D44" s="316"/>
      <c r="E44" s="317"/>
      <c r="F44" s="317"/>
      <c r="G44" s="317"/>
      <c r="H44" s="316"/>
      <c r="I44" s="317"/>
      <c r="J44" s="317"/>
      <c r="K44" s="317"/>
      <c r="L44" s="317"/>
      <c r="M44" s="317"/>
      <c r="N44" s="317"/>
      <c r="O44" s="317"/>
      <c r="P44" s="317"/>
      <c r="Q44" s="317"/>
      <c r="R44" s="317"/>
      <c r="S44" s="316"/>
      <c r="U44" s="339"/>
      <c r="W44" s="338"/>
    </row>
    <row r="45" spans="1:23" ht="16.5" customHeight="1" x14ac:dyDescent="0.25">
      <c r="A45" s="277">
        <v>2019</v>
      </c>
      <c r="B45" s="277" t="s">
        <v>53</v>
      </c>
      <c r="C45" s="316">
        <v>526</v>
      </c>
      <c r="D45" s="316">
        <v>0</v>
      </c>
      <c r="E45" s="317">
        <v>569</v>
      </c>
      <c r="F45" s="317">
        <v>0</v>
      </c>
      <c r="G45" s="317">
        <v>0</v>
      </c>
      <c r="H45" s="316">
        <v>1095</v>
      </c>
      <c r="I45" s="317">
        <v>3</v>
      </c>
      <c r="J45" s="317">
        <v>7</v>
      </c>
      <c r="K45" s="317">
        <v>10</v>
      </c>
      <c r="L45" s="317">
        <v>40</v>
      </c>
      <c r="M45" s="317">
        <v>3</v>
      </c>
      <c r="N45" s="317">
        <v>0</v>
      </c>
      <c r="O45" s="317">
        <v>43</v>
      </c>
      <c r="P45" s="317">
        <v>0</v>
      </c>
      <c r="Q45" s="317">
        <v>0</v>
      </c>
      <c r="R45" s="317">
        <v>24</v>
      </c>
      <c r="S45" s="316">
        <v>1172</v>
      </c>
      <c r="U45" s="339"/>
      <c r="W45" s="338"/>
    </row>
    <row r="46" spans="1:23" ht="17.25" customHeight="1" x14ac:dyDescent="0.25">
      <c r="A46" s="277">
        <v>2019</v>
      </c>
      <c r="B46" s="277" t="s">
        <v>54</v>
      </c>
      <c r="C46" s="318">
        <v>431</v>
      </c>
      <c r="D46" s="318">
        <v>0</v>
      </c>
      <c r="E46" s="317">
        <v>458</v>
      </c>
      <c r="F46" s="317">
        <v>0</v>
      </c>
      <c r="G46" s="317">
        <v>0</v>
      </c>
      <c r="H46" s="318">
        <v>889</v>
      </c>
      <c r="I46" s="317">
        <v>6</v>
      </c>
      <c r="J46" s="317">
        <v>10</v>
      </c>
      <c r="K46" s="317">
        <v>16</v>
      </c>
      <c r="L46" s="317">
        <v>48</v>
      </c>
      <c r="M46" s="317">
        <v>1</v>
      </c>
      <c r="N46" s="317">
        <v>0</v>
      </c>
      <c r="O46" s="317">
        <v>49</v>
      </c>
      <c r="P46" s="317">
        <v>2</v>
      </c>
      <c r="Q46" s="317">
        <v>0</v>
      </c>
      <c r="R46" s="317">
        <v>15</v>
      </c>
      <c r="S46" s="318">
        <v>971</v>
      </c>
      <c r="U46" s="339"/>
      <c r="W46" s="338"/>
    </row>
    <row r="47" spans="1:23" ht="17.25" customHeight="1" x14ac:dyDescent="0.25">
      <c r="A47" s="277">
        <v>2019</v>
      </c>
      <c r="B47" s="277" t="s">
        <v>55</v>
      </c>
      <c r="C47" s="318">
        <v>870</v>
      </c>
      <c r="D47" s="318">
        <v>0</v>
      </c>
      <c r="E47" s="317">
        <v>539</v>
      </c>
      <c r="F47" s="317">
        <v>0</v>
      </c>
      <c r="G47" s="317">
        <v>0</v>
      </c>
      <c r="H47" s="318">
        <v>1409</v>
      </c>
      <c r="I47" s="317">
        <v>13</v>
      </c>
      <c r="J47" s="317">
        <v>2</v>
      </c>
      <c r="K47" s="317">
        <v>15</v>
      </c>
      <c r="L47" s="317">
        <v>41</v>
      </c>
      <c r="M47" s="317">
        <v>4</v>
      </c>
      <c r="N47" s="317">
        <v>0</v>
      </c>
      <c r="O47" s="317">
        <v>45</v>
      </c>
      <c r="P47" s="317">
        <v>0</v>
      </c>
      <c r="Q47" s="317">
        <v>3</v>
      </c>
      <c r="R47" s="317">
        <v>19</v>
      </c>
      <c r="S47" s="318">
        <v>1491</v>
      </c>
      <c r="U47" s="339"/>
      <c r="W47" s="338"/>
    </row>
    <row r="48" spans="1:23" ht="17.25" customHeight="1" x14ac:dyDescent="0.25">
      <c r="A48" s="277">
        <v>2019</v>
      </c>
      <c r="B48" s="277" t="s">
        <v>56</v>
      </c>
      <c r="C48" s="318">
        <v>792</v>
      </c>
      <c r="D48" s="318">
        <v>0</v>
      </c>
      <c r="E48" s="317">
        <v>520</v>
      </c>
      <c r="F48" s="317">
        <v>0</v>
      </c>
      <c r="G48" s="317">
        <v>0</v>
      </c>
      <c r="H48" s="318">
        <v>1312</v>
      </c>
      <c r="I48" s="317">
        <v>13</v>
      </c>
      <c r="J48" s="317">
        <v>7</v>
      </c>
      <c r="K48" s="317">
        <v>20</v>
      </c>
      <c r="L48" s="317">
        <v>66</v>
      </c>
      <c r="M48" s="317">
        <v>0</v>
      </c>
      <c r="N48" s="317">
        <v>0</v>
      </c>
      <c r="O48" s="317">
        <v>66</v>
      </c>
      <c r="P48" s="317">
        <v>0</v>
      </c>
      <c r="Q48" s="317">
        <v>0</v>
      </c>
      <c r="R48" s="317">
        <v>34</v>
      </c>
      <c r="S48" s="318">
        <v>1432</v>
      </c>
      <c r="U48" s="339"/>
      <c r="W48" s="338"/>
    </row>
    <row r="49" spans="1:23" ht="9.75" customHeight="1" x14ac:dyDescent="0.25">
      <c r="A49" s="277"/>
      <c r="B49" s="277"/>
      <c r="C49" s="318"/>
      <c r="D49" s="318"/>
      <c r="E49" s="317"/>
      <c r="F49" s="317"/>
      <c r="G49" s="317"/>
      <c r="H49" s="318"/>
      <c r="I49" s="317"/>
      <c r="J49" s="317"/>
      <c r="K49" s="317"/>
      <c r="L49" s="317"/>
      <c r="M49" s="317"/>
      <c r="N49" s="317"/>
      <c r="O49" s="317"/>
      <c r="P49" s="317"/>
      <c r="Q49" s="317"/>
      <c r="R49" s="317"/>
      <c r="S49" s="318"/>
      <c r="U49" s="339"/>
      <c r="W49" s="338"/>
    </row>
    <row r="50" spans="1:23" ht="17.25" customHeight="1" x14ac:dyDescent="0.25">
      <c r="A50" s="277">
        <v>2020</v>
      </c>
      <c r="B50" s="277" t="s">
        <v>53</v>
      </c>
      <c r="C50" s="318">
        <v>1022</v>
      </c>
      <c r="D50" s="318" t="s">
        <v>441</v>
      </c>
      <c r="E50" s="317">
        <v>553</v>
      </c>
      <c r="F50" s="317">
        <v>1</v>
      </c>
      <c r="G50" s="317">
        <v>0</v>
      </c>
      <c r="H50" s="318">
        <v>1576</v>
      </c>
      <c r="I50" s="317">
        <v>5</v>
      </c>
      <c r="J50" s="317">
        <v>13</v>
      </c>
      <c r="K50" s="317">
        <v>18</v>
      </c>
      <c r="L50" s="317">
        <v>75</v>
      </c>
      <c r="M50" s="317">
        <v>0</v>
      </c>
      <c r="N50" s="317">
        <v>0</v>
      </c>
      <c r="O50" s="317">
        <v>75</v>
      </c>
      <c r="P50" s="317">
        <v>0</v>
      </c>
      <c r="Q50" s="317">
        <v>2</v>
      </c>
      <c r="R50" s="317">
        <v>16</v>
      </c>
      <c r="S50" s="318">
        <v>1687</v>
      </c>
      <c r="U50" s="339"/>
      <c r="W50" s="338"/>
    </row>
    <row r="51" spans="1:23" ht="17.25" customHeight="1" x14ac:dyDescent="0.25">
      <c r="A51" s="277">
        <v>2020</v>
      </c>
      <c r="B51" s="277" t="s">
        <v>54</v>
      </c>
      <c r="C51" s="318">
        <v>518</v>
      </c>
      <c r="D51" s="318" t="s">
        <v>441</v>
      </c>
      <c r="E51" s="317">
        <v>253</v>
      </c>
      <c r="F51" s="317">
        <v>0</v>
      </c>
      <c r="G51" s="317">
        <v>0</v>
      </c>
      <c r="H51" s="318">
        <v>771</v>
      </c>
      <c r="I51" s="317">
        <v>12</v>
      </c>
      <c r="J51" s="317">
        <v>1</v>
      </c>
      <c r="K51" s="317">
        <v>13</v>
      </c>
      <c r="L51" s="317">
        <v>28</v>
      </c>
      <c r="M51" s="317">
        <v>2</v>
      </c>
      <c r="N51" s="317">
        <v>0</v>
      </c>
      <c r="O51" s="317">
        <v>30</v>
      </c>
      <c r="P51" s="317">
        <v>0</v>
      </c>
      <c r="Q51" s="317">
        <v>0</v>
      </c>
      <c r="R51" s="317">
        <v>2</v>
      </c>
      <c r="S51" s="318">
        <v>816</v>
      </c>
      <c r="U51" s="339"/>
      <c r="W51" s="338"/>
    </row>
    <row r="52" spans="1:23" ht="17.25" customHeight="1" x14ac:dyDescent="0.25">
      <c r="A52" s="277">
        <v>2020</v>
      </c>
      <c r="B52" s="277" t="s">
        <v>55</v>
      </c>
      <c r="C52" s="318">
        <v>2094</v>
      </c>
      <c r="D52" s="318">
        <v>0</v>
      </c>
      <c r="E52" s="317">
        <v>1793</v>
      </c>
      <c r="F52" s="317">
        <v>0</v>
      </c>
      <c r="G52" s="317">
        <v>0</v>
      </c>
      <c r="H52" s="318">
        <v>3887</v>
      </c>
      <c r="I52" s="317">
        <v>29</v>
      </c>
      <c r="J52" s="317">
        <v>3</v>
      </c>
      <c r="K52" s="317">
        <v>32</v>
      </c>
      <c r="L52" s="317">
        <v>103</v>
      </c>
      <c r="M52" s="317">
        <v>1</v>
      </c>
      <c r="N52" s="317">
        <v>0</v>
      </c>
      <c r="O52" s="317">
        <v>104</v>
      </c>
      <c r="P52" s="317">
        <v>0</v>
      </c>
      <c r="Q52" s="317">
        <v>6</v>
      </c>
      <c r="R52" s="317">
        <v>13</v>
      </c>
      <c r="S52" s="318">
        <v>4042</v>
      </c>
      <c r="U52" s="339"/>
      <c r="V52" s="290"/>
      <c r="W52" s="338"/>
    </row>
    <row r="53" spans="1:23" ht="17.25" customHeight="1" x14ac:dyDescent="0.25">
      <c r="A53" s="277">
        <v>2020</v>
      </c>
      <c r="B53" s="277" t="s">
        <v>56</v>
      </c>
      <c r="C53" s="318">
        <v>2277</v>
      </c>
      <c r="D53" s="318">
        <v>0</v>
      </c>
      <c r="E53" s="317">
        <v>2059</v>
      </c>
      <c r="F53" s="317">
        <v>0</v>
      </c>
      <c r="G53" s="317">
        <v>0</v>
      </c>
      <c r="H53" s="318">
        <v>4336</v>
      </c>
      <c r="I53" s="317">
        <v>29</v>
      </c>
      <c r="J53" s="317">
        <v>7</v>
      </c>
      <c r="K53" s="317">
        <v>36</v>
      </c>
      <c r="L53" s="317">
        <v>50</v>
      </c>
      <c r="M53" s="317">
        <v>0</v>
      </c>
      <c r="N53" s="317">
        <v>0</v>
      </c>
      <c r="O53" s="317">
        <v>50</v>
      </c>
      <c r="P53" s="317">
        <v>2</v>
      </c>
      <c r="Q53" s="317">
        <v>16</v>
      </c>
      <c r="R53" s="317">
        <v>5</v>
      </c>
      <c r="S53" s="318">
        <v>4445</v>
      </c>
      <c r="U53" s="339"/>
      <c r="V53" s="290"/>
      <c r="W53" s="338"/>
    </row>
    <row r="54" spans="1:23" ht="7.5" customHeight="1" x14ac:dyDescent="0.25">
      <c r="A54" s="277"/>
      <c r="B54" s="277"/>
      <c r="V54" s="290"/>
      <c r="W54" s="338"/>
    </row>
    <row r="55" spans="1:23" ht="17.25" customHeight="1" x14ac:dyDescent="0.25">
      <c r="A55" s="277">
        <v>2021</v>
      </c>
      <c r="B55" s="277" t="s">
        <v>53</v>
      </c>
      <c r="C55" s="330" t="s">
        <v>462</v>
      </c>
      <c r="D55" s="318">
        <v>0</v>
      </c>
      <c r="E55" s="330" t="s">
        <v>462</v>
      </c>
      <c r="F55" s="317">
        <v>0</v>
      </c>
      <c r="G55" s="317">
        <v>0</v>
      </c>
      <c r="H55" s="318">
        <v>3827</v>
      </c>
      <c r="I55" s="317">
        <v>22</v>
      </c>
      <c r="J55" s="317">
        <v>4</v>
      </c>
      <c r="K55" s="317">
        <v>26</v>
      </c>
      <c r="L55" s="317">
        <v>117</v>
      </c>
      <c r="M55" s="317">
        <v>3</v>
      </c>
      <c r="N55" s="317">
        <v>0</v>
      </c>
      <c r="O55" s="317">
        <v>120</v>
      </c>
      <c r="P55" s="317">
        <v>1</v>
      </c>
      <c r="Q55" s="317">
        <v>3</v>
      </c>
      <c r="R55" s="317">
        <v>10</v>
      </c>
      <c r="S55" s="318">
        <v>3987</v>
      </c>
      <c r="U55" s="339"/>
      <c r="V55" s="290"/>
      <c r="W55" s="338"/>
    </row>
    <row r="56" spans="1:23" ht="17.25" customHeight="1" x14ac:dyDescent="0.25">
      <c r="A56" s="277">
        <v>2021</v>
      </c>
      <c r="B56" s="277" t="s">
        <v>54</v>
      </c>
      <c r="C56" s="318">
        <v>2094</v>
      </c>
      <c r="D56" s="318" t="s">
        <v>470</v>
      </c>
      <c r="E56" s="317">
        <v>1793</v>
      </c>
      <c r="F56" s="317">
        <v>0</v>
      </c>
      <c r="G56" s="317">
        <v>0</v>
      </c>
      <c r="H56" s="318">
        <v>3887</v>
      </c>
      <c r="I56" s="317">
        <v>29</v>
      </c>
      <c r="J56" s="317">
        <v>3</v>
      </c>
      <c r="K56" s="317">
        <v>32</v>
      </c>
      <c r="L56" s="317">
        <v>103</v>
      </c>
      <c r="M56" s="317">
        <v>1</v>
      </c>
      <c r="N56" s="317">
        <v>0</v>
      </c>
      <c r="O56" s="317">
        <v>104</v>
      </c>
      <c r="P56" s="317">
        <v>0</v>
      </c>
      <c r="Q56" s="317">
        <v>6</v>
      </c>
      <c r="R56" s="317">
        <v>13</v>
      </c>
      <c r="S56" s="318">
        <v>4042</v>
      </c>
      <c r="U56" s="339"/>
      <c r="V56" s="290"/>
      <c r="W56" s="338"/>
    </row>
    <row r="57" spans="1:23" ht="17.25" customHeight="1" x14ac:dyDescent="0.25">
      <c r="A57" s="277">
        <v>2021</v>
      </c>
      <c r="B57" s="277" t="s">
        <v>55</v>
      </c>
      <c r="C57" s="318">
        <v>2277</v>
      </c>
      <c r="D57" s="318" t="s">
        <v>470</v>
      </c>
      <c r="E57" s="317">
        <v>2059</v>
      </c>
      <c r="F57" s="317">
        <v>0</v>
      </c>
      <c r="G57" s="317">
        <v>0</v>
      </c>
      <c r="H57" s="318">
        <v>4336</v>
      </c>
      <c r="I57" s="317">
        <v>29</v>
      </c>
      <c r="J57" s="317">
        <v>7</v>
      </c>
      <c r="K57" s="317">
        <v>36</v>
      </c>
      <c r="L57" s="317">
        <v>50</v>
      </c>
      <c r="M57" s="317">
        <v>0</v>
      </c>
      <c r="N57" s="317">
        <v>0</v>
      </c>
      <c r="O57" s="317">
        <v>50</v>
      </c>
      <c r="P57" s="317">
        <v>2</v>
      </c>
      <c r="Q57" s="317">
        <v>16</v>
      </c>
      <c r="R57" s="317">
        <v>5</v>
      </c>
      <c r="S57" s="318">
        <v>4445</v>
      </c>
      <c r="U57" s="339"/>
      <c r="V57" s="290"/>
      <c r="W57" s="338"/>
    </row>
    <row r="58" spans="1:23" ht="17.25" customHeight="1" x14ac:dyDescent="0.25">
      <c r="A58" s="277">
        <v>2021</v>
      </c>
      <c r="B58" s="277" t="s">
        <v>56</v>
      </c>
      <c r="C58" s="330" t="s">
        <v>462</v>
      </c>
      <c r="D58" s="318">
        <v>0</v>
      </c>
      <c r="E58" s="330" t="s">
        <v>462</v>
      </c>
      <c r="F58" s="317">
        <v>0</v>
      </c>
      <c r="G58" s="317">
        <v>0</v>
      </c>
      <c r="H58" s="318">
        <v>4977</v>
      </c>
      <c r="I58" s="317">
        <v>48</v>
      </c>
      <c r="J58" s="317">
        <v>11</v>
      </c>
      <c r="K58" s="317">
        <v>59</v>
      </c>
      <c r="L58" s="317">
        <v>186</v>
      </c>
      <c r="M58" s="317">
        <v>6</v>
      </c>
      <c r="N58" s="317">
        <v>0</v>
      </c>
      <c r="O58" s="317">
        <v>192</v>
      </c>
      <c r="P58" s="317">
        <v>1</v>
      </c>
      <c r="Q58" s="317">
        <v>85</v>
      </c>
      <c r="R58" s="317">
        <v>5</v>
      </c>
      <c r="S58" s="318">
        <v>5319</v>
      </c>
      <c r="U58" s="339"/>
      <c r="V58" s="290"/>
      <c r="W58" s="338"/>
    </row>
    <row r="59" spans="1:23" ht="9" customHeight="1" x14ac:dyDescent="0.25">
      <c r="A59" s="277"/>
      <c r="B59" s="277"/>
      <c r="C59" s="318"/>
      <c r="D59" s="318"/>
      <c r="E59" s="317"/>
      <c r="F59" s="317"/>
      <c r="G59" s="317"/>
      <c r="H59" s="318"/>
      <c r="I59" s="317"/>
      <c r="J59" s="317"/>
      <c r="K59" s="317"/>
      <c r="L59" s="317"/>
      <c r="M59" s="317"/>
      <c r="N59" s="317"/>
      <c r="O59" s="317"/>
      <c r="P59" s="317"/>
      <c r="Q59" s="317"/>
      <c r="R59" s="317"/>
      <c r="S59" s="318"/>
      <c r="U59" s="339"/>
      <c r="V59" s="290"/>
      <c r="W59" s="338"/>
    </row>
    <row r="60" spans="1:23" ht="17.25" customHeight="1" x14ac:dyDescent="0.25">
      <c r="A60" s="277">
        <v>2022</v>
      </c>
      <c r="B60" s="277" t="s">
        <v>53</v>
      </c>
      <c r="C60" s="330" t="s">
        <v>462</v>
      </c>
      <c r="D60" s="318">
        <v>0</v>
      </c>
      <c r="E60" s="330" t="s">
        <v>462</v>
      </c>
      <c r="F60" s="317">
        <v>0</v>
      </c>
      <c r="G60" s="317">
        <v>0</v>
      </c>
      <c r="H60" s="318">
        <v>5125</v>
      </c>
      <c r="I60" s="330" t="s">
        <v>462</v>
      </c>
      <c r="J60" s="330" t="s">
        <v>462</v>
      </c>
      <c r="K60" s="317">
        <v>57</v>
      </c>
      <c r="L60" s="330" t="s">
        <v>462</v>
      </c>
      <c r="M60" s="330" t="s">
        <v>462</v>
      </c>
      <c r="N60" s="317">
        <v>0</v>
      </c>
      <c r="O60" s="317">
        <v>128</v>
      </c>
      <c r="P60" s="317">
        <v>0</v>
      </c>
      <c r="Q60" s="317">
        <v>104</v>
      </c>
      <c r="R60" s="317">
        <v>5</v>
      </c>
      <c r="S60" s="318">
        <v>5419</v>
      </c>
      <c r="U60" s="339"/>
      <c r="V60" s="290"/>
      <c r="W60" s="338"/>
    </row>
    <row r="61" spans="1:23" ht="7.5" customHeight="1" x14ac:dyDescent="0.25">
      <c r="A61" s="277"/>
      <c r="C61" s="316"/>
      <c r="D61" s="316"/>
      <c r="E61" s="317"/>
      <c r="F61" s="317"/>
      <c r="G61" s="317"/>
      <c r="H61" s="316"/>
      <c r="I61" s="317"/>
      <c r="J61" s="317"/>
      <c r="K61" s="317"/>
      <c r="L61" s="317"/>
      <c r="M61" s="317"/>
      <c r="N61" s="317"/>
      <c r="O61" s="317"/>
      <c r="P61" s="317"/>
      <c r="Q61" s="317"/>
      <c r="R61" s="317"/>
      <c r="S61" s="316"/>
      <c r="U61" s="339"/>
      <c r="W61" s="338"/>
    </row>
    <row r="62" spans="1:23" ht="18" hidden="1" customHeight="1" x14ac:dyDescent="0.25">
      <c r="A62" s="277">
        <v>2011</v>
      </c>
      <c r="B62" s="277" t="s">
        <v>57</v>
      </c>
      <c r="C62" s="316">
        <v>70</v>
      </c>
      <c r="D62" s="316">
        <v>0</v>
      </c>
      <c r="E62" s="317">
        <v>30</v>
      </c>
      <c r="F62" s="317">
        <v>0</v>
      </c>
      <c r="G62" s="317">
        <v>0</v>
      </c>
      <c r="H62" s="316">
        <v>100</v>
      </c>
      <c r="I62" s="317">
        <v>0</v>
      </c>
      <c r="J62" s="317">
        <v>11</v>
      </c>
      <c r="K62" s="317">
        <v>11</v>
      </c>
      <c r="L62" s="317">
        <v>1</v>
      </c>
      <c r="M62" s="317">
        <v>29</v>
      </c>
      <c r="N62" s="317">
        <v>0</v>
      </c>
      <c r="O62" s="317">
        <v>30</v>
      </c>
      <c r="P62" s="317">
        <v>0</v>
      </c>
      <c r="Q62" s="317">
        <v>0</v>
      </c>
      <c r="R62" s="317">
        <v>8</v>
      </c>
      <c r="S62" s="316">
        <v>149</v>
      </c>
      <c r="U62" s="339"/>
      <c r="W62" s="338"/>
    </row>
    <row r="63" spans="1:23" ht="18" hidden="1" customHeight="1" x14ac:dyDescent="0.25">
      <c r="A63" s="277">
        <v>2012</v>
      </c>
      <c r="B63" s="277" t="s">
        <v>57</v>
      </c>
      <c r="C63" s="316">
        <v>97</v>
      </c>
      <c r="D63" s="316">
        <v>37</v>
      </c>
      <c r="E63" s="317">
        <v>4</v>
      </c>
      <c r="F63" s="317">
        <v>0</v>
      </c>
      <c r="G63" s="317">
        <v>15</v>
      </c>
      <c r="H63" s="316">
        <v>153</v>
      </c>
      <c r="I63" s="317">
        <v>0</v>
      </c>
      <c r="J63" s="317">
        <v>4</v>
      </c>
      <c r="K63" s="317">
        <v>4</v>
      </c>
      <c r="L63" s="317">
        <v>41</v>
      </c>
      <c r="M63" s="317">
        <v>14</v>
      </c>
      <c r="N63" s="317">
        <v>0</v>
      </c>
      <c r="O63" s="317">
        <v>55</v>
      </c>
      <c r="P63" s="317">
        <v>0</v>
      </c>
      <c r="Q63" s="317">
        <v>0</v>
      </c>
      <c r="R63" s="317">
        <v>12</v>
      </c>
      <c r="S63" s="316">
        <v>224</v>
      </c>
      <c r="U63" s="339"/>
      <c r="W63" s="338"/>
    </row>
    <row r="64" spans="1:23" ht="18" x14ac:dyDescent="0.25">
      <c r="A64" s="277">
        <v>2013</v>
      </c>
      <c r="B64" s="277" t="s">
        <v>57</v>
      </c>
      <c r="C64" s="316">
        <v>144</v>
      </c>
      <c r="D64" s="316">
        <v>47</v>
      </c>
      <c r="E64" s="317">
        <v>4</v>
      </c>
      <c r="F64" s="317">
        <v>0</v>
      </c>
      <c r="G64" s="317">
        <v>1</v>
      </c>
      <c r="H64" s="316">
        <v>196</v>
      </c>
      <c r="I64" s="317">
        <v>0</v>
      </c>
      <c r="J64" s="317">
        <v>0</v>
      </c>
      <c r="K64" s="317">
        <v>0</v>
      </c>
      <c r="L64" s="317">
        <v>9</v>
      </c>
      <c r="M64" s="317">
        <v>3</v>
      </c>
      <c r="N64" s="317">
        <v>0</v>
      </c>
      <c r="O64" s="317">
        <v>12</v>
      </c>
      <c r="P64" s="317">
        <v>0</v>
      </c>
      <c r="Q64" s="317">
        <v>1</v>
      </c>
      <c r="R64" s="317">
        <v>5</v>
      </c>
      <c r="S64" s="316">
        <v>214</v>
      </c>
      <c r="U64" s="339"/>
      <c r="W64" s="338"/>
    </row>
    <row r="65" spans="1:23" ht="18" x14ac:dyDescent="0.25">
      <c r="A65" s="277">
        <v>2014</v>
      </c>
      <c r="B65" s="277" t="s">
        <v>57</v>
      </c>
      <c r="C65" s="316">
        <v>533</v>
      </c>
      <c r="D65" s="316">
        <v>279</v>
      </c>
      <c r="E65" s="317">
        <v>23</v>
      </c>
      <c r="F65" s="317">
        <v>0</v>
      </c>
      <c r="G65" s="317">
        <v>3</v>
      </c>
      <c r="H65" s="316">
        <v>838</v>
      </c>
      <c r="I65" s="317">
        <v>3</v>
      </c>
      <c r="J65" s="317">
        <v>1</v>
      </c>
      <c r="K65" s="317">
        <v>4</v>
      </c>
      <c r="L65" s="317">
        <v>42</v>
      </c>
      <c r="M65" s="317">
        <v>5</v>
      </c>
      <c r="N65" s="317">
        <v>0</v>
      </c>
      <c r="O65" s="317">
        <v>47</v>
      </c>
      <c r="P65" s="317">
        <v>0</v>
      </c>
      <c r="Q65" s="317">
        <v>7</v>
      </c>
      <c r="R65" s="317">
        <v>4</v>
      </c>
      <c r="S65" s="316">
        <v>900</v>
      </c>
      <c r="U65" s="339"/>
      <c r="W65" s="338"/>
    </row>
    <row r="66" spans="1:23" ht="15.75" customHeight="1" x14ac:dyDescent="0.25">
      <c r="A66" s="277">
        <v>2015</v>
      </c>
      <c r="B66" s="277" t="s">
        <v>57</v>
      </c>
      <c r="C66" s="316">
        <v>614</v>
      </c>
      <c r="D66" s="316">
        <v>637</v>
      </c>
      <c r="E66" s="317">
        <v>51</v>
      </c>
      <c r="F66" s="317">
        <v>1</v>
      </c>
      <c r="G66" s="317">
        <v>14</v>
      </c>
      <c r="H66" s="316">
        <v>1317</v>
      </c>
      <c r="I66" s="317">
        <v>0</v>
      </c>
      <c r="J66" s="317">
        <v>5</v>
      </c>
      <c r="K66" s="317">
        <v>5</v>
      </c>
      <c r="L66" s="317">
        <v>63</v>
      </c>
      <c r="M66" s="317">
        <v>7</v>
      </c>
      <c r="N66" s="317">
        <v>0</v>
      </c>
      <c r="O66" s="317">
        <v>70</v>
      </c>
      <c r="P66" s="317">
        <v>0</v>
      </c>
      <c r="Q66" s="317">
        <v>6</v>
      </c>
      <c r="R66" s="317">
        <v>1</v>
      </c>
      <c r="S66" s="316">
        <v>1399</v>
      </c>
      <c r="U66" s="339"/>
      <c r="W66" s="338"/>
    </row>
    <row r="67" spans="1:23" ht="18" x14ac:dyDescent="0.25">
      <c r="A67" s="277">
        <v>2016</v>
      </c>
      <c r="B67" s="277" t="s">
        <v>57</v>
      </c>
      <c r="C67" s="316">
        <v>636</v>
      </c>
      <c r="D67" s="316">
        <v>699</v>
      </c>
      <c r="E67" s="317">
        <v>42</v>
      </c>
      <c r="F67" s="317">
        <v>58</v>
      </c>
      <c r="G67" s="317">
        <v>2</v>
      </c>
      <c r="H67" s="316">
        <v>1437</v>
      </c>
      <c r="I67" s="317">
        <v>0</v>
      </c>
      <c r="J67" s="317">
        <v>11</v>
      </c>
      <c r="K67" s="317">
        <v>11</v>
      </c>
      <c r="L67" s="317">
        <v>68</v>
      </c>
      <c r="M67" s="317">
        <v>2</v>
      </c>
      <c r="N67" s="317">
        <v>0</v>
      </c>
      <c r="O67" s="317">
        <v>70</v>
      </c>
      <c r="P67" s="317">
        <v>2</v>
      </c>
      <c r="Q67" s="317">
        <v>0</v>
      </c>
      <c r="R67" s="317">
        <v>3</v>
      </c>
      <c r="S67" s="316">
        <v>1523</v>
      </c>
      <c r="U67" s="339"/>
      <c r="W67" s="338"/>
    </row>
    <row r="68" spans="1:23" ht="18" x14ac:dyDescent="0.25">
      <c r="A68" s="277">
        <v>2017</v>
      </c>
      <c r="B68" s="277" t="s">
        <v>57</v>
      </c>
      <c r="C68" s="316">
        <v>999</v>
      </c>
      <c r="D68" s="316">
        <v>1260</v>
      </c>
      <c r="E68" s="317">
        <v>66</v>
      </c>
      <c r="F68" s="317">
        <v>111</v>
      </c>
      <c r="G68" s="317">
        <v>1</v>
      </c>
      <c r="H68" s="316">
        <v>2437</v>
      </c>
      <c r="I68" s="317">
        <v>4</v>
      </c>
      <c r="J68" s="317">
        <v>17</v>
      </c>
      <c r="K68" s="317">
        <v>21</v>
      </c>
      <c r="L68" s="317">
        <v>70</v>
      </c>
      <c r="M68" s="317">
        <v>4</v>
      </c>
      <c r="N68" s="317">
        <v>0</v>
      </c>
      <c r="O68" s="317">
        <v>74</v>
      </c>
      <c r="P68" s="317">
        <v>0</v>
      </c>
      <c r="Q68" s="317">
        <v>6</v>
      </c>
      <c r="R68" s="317">
        <v>4</v>
      </c>
      <c r="S68" s="316">
        <v>2542</v>
      </c>
      <c r="U68" s="339"/>
      <c r="W68" s="338"/>
    </row>
    <row r="69" spans="1:23" ht="18" x14ac:dyDescent="0.25">
      <c r="A69" s="277">
        <v>2018</v>
      </c>
      <c r="B69" s="277" t="s">
        <v>57</v>
      </c>
      <c r="C69" s="319">
        <v>1129</v>
      </c>
      <c r="D69" s="319">
        <v>1555</v>
      </c>
      <c r="E69" s="317">
        <v>673</v>
      </c>
      <c r="F69" s="317">
        <v>31</v>
      </c>
      <c r="G69" s="317">
        <v>2</v>
      </c>
      <c r="H69" s="319">
        <v>3390</v>
      </c>
      <c r="I69" s="317">
        <v>10</v>
      </c>
      <c r="J69" s="317">
        <v>19</v>
      </c>
      <c r="K69" s="317">
        <v>29</v>
      </c>
      <c r="L69" s="317">
        <v>81</v>
      </c>
      <c r="M69" s="317">
        <v>2</v>
      </c>
      <c r="N69" s="317">
        <v>0</v>
      </c>
      <c r="O69" s="317">
        <v>83</v>
      </c>
      <c r="P69" s="317">
        <v>0</v>
      </c>
      <c r="Q69" s="317">
        <v>1</v>
      </c>
      <c r="R69" s="317">
        <v>26</v>
      </c>
      <c r="S69" s="319">
        <v>3529</v>
      </c>
      <c r="U69" s="340"/>
      <c r="V69" s="290"/>
      <c r="W69" s="338"/>
    </row>
    <row r="70" spans="1:23" ht="18" x14ac:dyDescent="0.25">
      <c r="A70" s="277">
        <v>2019</v>
      </c>
      <c r="B70" s="277" t="s">
        <v>57</v>
      </c>
      <c r="C70" s="329">
        <v>2619</v>
      </c>
      <c r="D70" s="329">
        <v>0</v>
      </c>
      <c r="E70" s="317">
        <v>2086</v>
      </c>
      <c r="F70" s="317">
        <v>0</v>
      </c>
      <c r="G70" s="317">
        <v>0</v>
      </c>
      <c r="H70" s="329">
        <v>4705</v>
      </c>
      <c r="I70" s="317">
        <v>35</v>
      </c>
      <c r="J70" s="317">
        <v>26</v>
      </c>
      <c r="K70" s="317">
        <v>61</v>
      </c>
      <c r="L70" s="317">
        <v>195</v>
      </c>
      <c r="M70" s="317">
        <v>8</v>
      </c>
      <c r="N70" s="317">
        <v>0</v>
      </c>
      <c r="O70" s="317">
        <v>203</v>
      </c>
      <c r="P70" s="317">
        <v>2</v>
      </c>
      <c r="Q70" s="317">
        <v>3</v>
      </c>
      <c r="R70" s="317">
        <v>92</v>
      </c>
      <c r="S70" s="329">
        <v>5066</v>
      </c>
      <c r="U70" s="340"/>
      <c r="V70" s="290"/>
      <c r="W70" s="338"/>
    </row>
    <row r="71" spans="1:23" ht="18" x14ac:dyDescent="0.25">
      <c r="A71" s="277">
        <v>2020</v>
      </c>
      <c r="B71" s="277" t="s">
        <v>57</v>
      </c>
      <c r="C71" s="329">
        <v>5911</v>
      </c>
      <c r="D71" s="329">
        <v>0</v>
      </c>
      <c r="E71" s="329">
        <v>4658</v>
      </c>
      <c r="F71" s="329">
        <v>1</v>
      </c>
      <c r="G71" s="329">
        <v>0</v>
      </c>
      <c r="H71" s="329">
        <v>10570</v>
      </c>
      <c r="I71" s="329">
        <v>75</v>
      </c>
      <c r="J71" s="329">
        <v>24</v>
      </c>
      <c r="K71" s="329">
        <v>99</v>
      </c>
      <c r="L71" s="329">
        <v>256</v>
      </c>
      <c r="M71" s="329">
        <v>3</v>
      </c>
      <c r="N71" s="329">
        <v>0</v>
      </c>
      <c r="O71" s="329">
        <v>259</v>
      </c>
      <c r="P71" s="329">
        <v>2</v>
      </c>
      <c r="Q71" s="329">
        <v>24</v>
      </c>
      <c r="R71" s="329">
        <v>36</v>
      </c>
      <c r="S71" s="329">
        <v>10990</v>
      </c>
      <c r="U71" s="340"/>
      <c r="V71" s="290"/>
      <c r="W71" s="338"/>
    </row>
    <row r="72" spans="1:23" ht="18" x14ac:dyDescent="0.25">
      <c r="A72" s="279">
        <v>2021</v>
      </c>
      <c r="B72" s="279" t="s">
        <v>57</v>
      </c>
      <c r="C72" s="347" t="s">
        <v>462</v>
      </c>
      <c r="D72" s="348">
        <v>0</v>
      </c>
      <c r="E72" s="347" t="s">
        <v>462</v>
      </c>
      <c r="F72" s="348">
        <v>1</v>
      </c>
      <c r="G72" s="348" t="s">
        <v>506</v>
      </c>
      <c r="H72" s="348">
        <v>16964</v>
      </c>
      <c r="I72" s="348">
        <v>184</v>
      </c>
      <c r="J72" s="348">
        <v>31</v>
      </c>
      <c r="K72" s="348">
        <v>215</v>
      </c>
      <c r="L72" s="348">
        <v>545</v>
      </c>
      <c r="M72" s="348">
        <v>24</v>
      </c>
      <c r="N72" s="348" t="s">
        <v>507</v>
      </c>
      <c r="O72" s="348">
        <v>569</v>
      </c>
      <c r="P72" s="348">
        <v>6</v>
      </c>
      <c r="Q72" s="348">
        <v>129</v>
      </c>
      <c r="R72" s="348">
        <v>17</v>
      </c>
      <c r="S72" s="348">
        <v>17900</v>
      </c>
      <c r="U72" s="340"/>
      <c r="V72" s="290"/>
      <c r="W72" s="338"/>
    </row>
    <row r="73" spans="1:23" ht="15" customHeight="1" x14ac:dyDescent="0.2">
      <c r="A73" s="193" t="s">
        <v>345</v>
      </c>
      <c r="B73" s="188"/>
      <c r="C73" s="188"/>
      <c r="D73" s="189"/>
      <c r="E73" s="189"/>
      <c r="F73" s="189"/>
      <c r="G73" s="189"/>
      <c r="H73" s="189"/>
      <c r="I73" s="189"/>
      <c r="J73" s="189"/>
      <c r="K73" s="189"/>
      <c r="L73" s="189"/>
      <c r="M73" s="189"/>
      <c r="N73" s="189"/>
      <c r="O73" s="189"/>
      <c r="P73" s="189"/>
      <c r="Q73" s="189"/>
      <c r="R73" s="189"/>
      <c r="S73" s="189"/>
    </row>
    <row r="74" spans="1:23" ht="61.5" customHeight="1" x14ac:dyDescent="0.2">
      <c r="A74" s="435" t="s">
        <v>443</v>
      </c>
      <c r="B74" s="435"/>
      <c r="C74" s="435"/>
      <c r="D74" s="435"/>
      <c r="E74" s="435"/>
      <c r="F74" s="435"/>
      <c r="G74" s="435"/>
      <c r="H74" s="435"/>
      <c r="I74" s="435"/>
      <c r="J74" s="435"/>
      <c r="K74" s="435"/>
      <c r="L74" s="190"/>
      <c r="M74" s="190"/>
      <c r="N74" s="190"/>
      <c r="O74" s="190"/>
      <c r="P74" s="190"/>
      <c r="Q74" s="190"/>
      <c r="R74" s="190"/>
      <c r="S74" s="191"/>
    </row>
    <row r="75" spans="1:23" ht="54" customHeight="1" x14ac:dyDescent="0.2">
      <c r="A75" s="433" t="s">
        <v>444</v>
      </c>
      <c r="B75" s="433"/>
      <c r="C75" s="433"/>
      <c r="D75" s="433"/>
      <c r="E75" s="433"/>
      <c r="F75" s="433"/>
      <c r="G75" s="433"/>
      <c r="H75" s="433"/>
      <c r="I75" s="433"/>
      <c r="J75" s="433"/>
      <c r="K75" s="433"/>
      <c r="L75" s="192"/>
      <c r="M75" s="192"/>
      <c r="N75" s="192"/>
      <c r="O75" s="192"/>
      <c r="P75" s="192"/>
      <c r="Q75" s="192"/>
      <c r="R75" s="192"/>
      <c r="S75" s="191"/>
    </row>
    <row r="76" spans="1:23" ht="18" customHeight="1" x14ac:dyDescent="0.2">
      <c r="A76" s="429" t="s">
        <v>352</v>
      </c>
      <c r="B76" s="429"/>
      <c r="C76" s="429"/>
      <c r="D76" s="429"/>
      <c r="E76" s="429"/>
      <c r="F76" s="429"/>
      <c r="G76" s="429"/>
      <c r="H76" s="325"/>
      <c r="I76" s="325"/>
      <c r="J76" s="325"/>
      <c r="K76" s="321"/>
      <c r="L76" s="190"/>
      <c r="M76" s="190"/>
      <c r="N76" s="190"/>
      <c r="O76" s="190"/>
      <c r="P76" s="190"/>
      <c r="Q76" s="190"/>
      <c r="R76" s="190"/>
      <c r="S76" s="191"/>
    </row>
    <row r="77" spans="1:23" ht="45.75" customHeight="1" x14ac:dyDescent="0.2">
      <c r="A77" s="436" t="s">
        <v>445</v>
      </c>
      <c r="B77" s="436"/>
      <c r="C77" s="436"/>
      <c r="D77" s="436"/>
      <c r="E77" s="436"/>
      <c r="F77" s="436"/>
      <c r="G77" s="436"/>
      <c r="H77" s="436"/>
      <c r="I77" s="436"/>
      <c r="J77" s="436"/>
      <c r="K77" s="436"/>
      <c r="L77" s="190"/>
      <c r="M77" s="190"/>
      <c r="N77" s="190"/>
      <c r="O77" s="190"/>
      <c r="P77" s="190"/>
      <c r="Q77" s="190"/>
      <c r="R77" s="190"/>
      <c r="S77" s="191"/>
    </row>
    <row r="78" spans="1:23" ht="14.25" customHeight="1" x14ac:dyDescent="0.2">
      <c r="A78" s="429" t="s">
        <v>353</v>
      </c>
      <c r="B78" s="429"/>
      <c r="C78" s="429"/>
      <c r="D78" s="429"/>
      <c r="E78" s="429"/>
      <c r="F78" s="429"/>
      <c r="G78" s="429"/>
      <c r="H78" s="429"/>
      <c r="I78" s="429"/>
      <c r="J78" s="429"/>
      <c r="K78" s="429"/>
      <c r="L78" s="190"/>
      <c r="M78" s="190"/>
      <c r="N78" s="190"/>
      <c r="O78" s="190"/>
      <c r="P78" s="190"/>
      <c r="Q78" s="190"/>
      <c r="R78" s="190"/>
      <c r="S78" s="191"/>
    </row>
    <row r="79" spans="1:23" ht="14.25" x14ac:dyDescent="0.2">
      <c r="A79" s="429" t="s">
        <v>446</v>
      </c>
      <c r="B79" s="429"/>
      <c r="C79" s="429"/>
      <c r="D79" s="429"/>
      <c r="E79" s="429"/>
      <c r="F79" s="429"/>
      <c r="G79" s="429"/>
      <c r="H79" s="429"/>
      <c r="I79" s="429"/>
      <c r="J79" s="429"/>
      <c r="K79" s="429"/>
      <c r="L79" s="190"/>
      <c r="M79" s="190"/>
      <c r="N79" s="190"/>
      <c r="O79" s="190"/>
      <c r="P79" s="190"/>
      <c r="Q79" s="190"/>
      <c r="R79" s="190"/>
      <c r="S79" s="191"/>
    </row>
    <row r="80" spans="1:23" ht="14.25" x14ac:dyDescent="0.2">
      <c r="A80" s="322" t="s">
        <v>354</v>
      </c>
      <c r="B80" s="325"/>
      <c r="C80" s="325"/>
      <c r="D80" s="325"/>
      <c r="E80" s="325"/>
      <c r="F80" s="325"/>
      <c r="G80" s="325"/>
      <c r="H80" s="325"/>
      <c r="I80" s="325"/>
      <c r="J80" s="325"/>
      <c r="K80" s="325"/>
      <c r="L80" s="190"/>
      <c r="M80" s="190"/>
      <c r="N80" s="190"/>
      <c r="O80" s="190"/>
      <c r="P80" s="190"/>
      <c r="Q80" s="190"/>
      <c r="R80" s="190"/>
      <c r="S80" s="191"/>
    </row>
    <row r="81" spans="1:21" ht="14.25" x14ac:dyDescent="0.2">
      <c r="A81" s="323" t="s">
        <v>355</v>
      </c>
      <c r="B81" s="324"/>
      <c r="C81" s="324"/>
      <c r="D81" s="324"/>
      <c r="E81" s="324"/>
      <c r="F81" s="324"/>
      <c r="G81" s="324"/>
      <c r="H81" s="324"/>
      <c r="I81" s="324"/>
      <c r="J81" s="324"/>
      <c r="K81" s="324"/>
      <c r="L81" s="38"/>
    </row>
    <row r="82" spans="1:21" x14ac:dyDescent="0.2">
      <c r="A82" s="39"/>
      <c r="B82" s="37"/>
      <c r="C82" s="37"/>
      <c r="D82" s="37"/>
      <c r="E82" s="37"/>
      <c r="F82" s="37"/>
      <c r="G82" s="37"/>
      <c r="H82" s="37"/>
      <c r="I82" s="37"/>
      <c r="J82" s="37"/>
      <c r="K82" s="38"/>
      <c r="L82" s="38"/>
    </row>
    <row r="83" spans="1:21" ht="44.25" customHeight="1" x14ac:dyDescent="0.2">
      <c r="A83" s="433" t="s">
        <v>460</v>
      </c>
      <c r="B83" s="433"/>
      <c r="C83" s="433"/>
      <c r="D83" s="433"/>
      <c r="E83" s="433"/>
      <c r="F83" s="433"/>
      <c r="G83" s="433"/>
      <c r="H83" s="433"/>
      <c r="I83" s="433"/>
      <c r="J83" s="433"/>
      <c r="K83" s="433"/>
      <c r="L83" s="38"/>
    </row>
    <row r="84" spans="1:21" ht="14.25" x14ac:dyDescent="0.2">
      <c r="A84" s="434" t="s">
        <v>461</v>
      </c>
      <c r="B84" s="434"/>
      <c r="C84" s="434"/>
      <c r="D84" s="434"/>
      <c r="E84" s="434"/>
      <c r="F84" s="434"/>
      <c r="G84" s="434"/>
      <c r="H84" s="434"/>
      <c r="I84" s="434"/>
      <c r="J84" s="434"/>
      <c r="K84" s="434"/>
      <c r="L84" s="38"/>
    </row>
    <row r="85" spans="1:21" x14ac:dyDescent="0.2">
      <c r="A85" s="39"/>
      <c r="B85" s="37"/>
      <c r="C85" s="37"/>
      <c r="D85" s="37"/>
      <c r="E85" s="37"/>
      <c r="F85" s="37"/>
      <c r="G85" s="37"/>
      <c r="H85" s="37"/>
      <c r="I85" s="37"/>
      <c r="J85" s="37"/>
      <c r="K85" s="38"/>
      <c r="L85" s="38"/>
    </row>
    <row r="86" spans="1:21" x14ac:dyDescent="0.2">
      <c r="A86" s="39"/>
      <c r="B86" s="37"/>
      <c r="C86" s="37"/>
      <c r="D86" s="37"/>
      <c r="E86" s="37"/>
      <c r="F86" s="37"/>
      <c r="G86" s="37"/>
      <c r="H86" s="37"/>
      <c r="I86" s="37"/>
      <c r="J86" s="37"/>
      <c r="K86" s="38"/>
      <c r="L86" s="38"/>
    </row>
    <row r="87" spans="1:21" x14ac:dyDescent="0.2">
      <c r="A87" s="39"/>
      <c r="B87" s="37"/>
      <c r="C87" s="37"/>
      <c r="D87" s="37"/>
      <c r="E87" s="37"/>
      <c r="F87" s="37"/>
      <c r="G87" s="37"/>
      <c r="H87" s="37"/>
      <c r="I87" s="37"/>
      <c r="J87" s="37"/>
      <c r="K87" s="38"/>
      <c r="L87" s="38"/>
    </row>
    <row r="88" spans="1:21" ht="23.25" x14ac:dyDescent="0.2">
      <c r="A88" s="176" t="s">
        <v>568</v>
      </c>
      <c r="B88" s="33"/>
      <c r="C88" s="33"/>
      <c r="D88" s="33"/>
      <c r="E88" s="32"/>
      <c r="F88" s="32"/>
      <c r="G88" s="32"/>
      <c r="H88" s="32"/>
      <c r="I88" s="32"/>
      <c r="J88" s="32"/>
      <c r="K88" s="32"/>
    </row>
    <row r="89" spans="1:21" ht="24" thickBot="1" x14ac:dyDescent="0.4">
      <c r="A89" s="412" t="s">
        <v>558</v>
      </c>
      <c r="B89" s="34"/>
      <c r="C89" s="34"/>
      <c r="D89" s="34"/>
      <c r="E89" s="34"/>
      <c r="F89" s="34"/>
      <c r="G89" s="34"/>
      <c r="H89" s="34"/>
      <c r="I89" s="34"/>
      <c r="J89" s="34"/>
      <c r="K89" s="34"/>
      <c r="L89" s="34"/>
      <c r="M89" s="34"/>
      <c r="N89" s="34"/>
      <c r="R89" s="35" t="s">
        <v>49</v>
      </c>
    </row>
    <row r="90" spans="1:21" ht="16.5" x14ac:dyDescent="0.25">
      <c r="A90" s="284"/>
      <c r="B90" s="432" t="s">
        <v>399</v>
      </c>
      <c r="C90" s="432"/>
      <c r="D90" s="430" t="s">
        <v>400</v>
      </c>
      <c r="E90" s="430" t="s">
        <v>346</v>
      </c>
      <c r="F90" s="430" t="s">
        <v>52</v>
      </c>
      <c r="G90" s="430" t="s">
        <v>347</v>
      </c>
      <c r="H90" s="430" t="s">
        <v>401</v>
      </c>
      <c r="I90" s="430" t="s">
        <v>402</v>
      </c>
      <c r="J90" s="430" t="s">
        <v>403</v>
      </c>
      <c r="K90" s="430" t="s">
        <v>404</v>
      </c>
      <c r="L90" s="430" t="s">
        <v>405</v>
      </c>
      <c r="M90" s="430" t="s">
        <v>348</v>
      </c>
      <c r="N90" s="430" t="s">
        <v>349</v>
      </c>
      <c r="O90" s="430" t="s">
        <v>181</v>
      </c>
      <c r="P90" s="430" t="s">
        <v>189</v>
      </c>
      <c r="Q90" s="430" t="s">
        <v>406</v>
      </c>
      <c r="R90" s="430" t="s">
        <v>34</v>
      </c>
    </row>
    <row r="91" spans="1:21" ht="99" customHeight="1" thickBot="1" x14ac:dyDescent="0.3">
      <c r="A91" s="285" t="s">
        <v>59</v>
      </c>
      <c r="B91" s="286" t="s">
        <v>350</v>
      </c>
      <c r="C91" s="286" t="s">
        <v>351</v>
      </c>
      <c r="D91" s="431"/>
      <c r="E91" s="431"/>
      <c r="F91" s="431"/>
      <c r="G91" s="431"/>
      <c r="H91" s="431"/>
      <c r="I91" s="431"/>
      <c r="J91" s="431"/>
      <c r="K91" s="431"/>
      <c r="L91" s="431"/>
      <c r="M91" s="431"/>
      <c r="N91" s="431"/>
      <c r="O91" s="431"/>
      <c r="P91" s="431"/>
      <c r="Q91" s="431"/>
      <c r="R91" s="431"/>
    </row>
    <row r="92" spans="1:21" ht="18" hidden="1" x14ac:dyDescent="0.25">
      <c r="A92" s="281" t="s">
        <v>64</v>
      </c>
      <c r="B92" s="282">
        <v>14</v>
      </c>
      <c r="C92" s="282">
        <v>0</v>
      </c>
      <c r="D92" s="282">
        <v>60</v>
      </c>
      <c r="E92" s="282">
        <v>0</v>
      </c>
      <c r="F92" s="282">
        <v>0</v>
      </c>
      <c r="G92" s="282">
        <v>74</v>
      </c>
      <c r="H92" s="282">
        <v>0</v>
      </c>
      <c r="I92" s="282">
        <v>72</v>
      </c>
      <c r="J92" s="282">
        <v>72</v>
      </c>
      <c r="K92" s="282">
        <v>0</v>
      </c>
      <c r="L92" s="282">
        <v>93</v>
      </c>
      <c r="M92" s="282">
        <v>0</v>
      </c>
      <c r="N92" s="282">
        <v>93</v>
      </c>
      <c r="O92" s="282">
        <v>8</v>
      </c>
      <c r="P92" s="282">
        <v>2</v>
      </c>
      <c r="Q92" s="282">
        <v>67</v>
      </c>
      <c r="R92" s="282">
        <v>316</v>
      </c>
    </row>
    <row r="93" spans="1:21" ht="18" hidden="1" x14ac:dyDescent="0.25">
      <c r="A93" s="281" t="s">
        <v>65</v>
      </c>
      <c r="B93" s="282">
        <v>51</v>
      </c>
      <c r="C93" s="282">
        <v>0</v>
      </c>
      <c r="D93" s="282">
        <v>61</v>
      </c>
      <c r="E93" s="282">
        <v>0</v>
      </c>
      <c r="F93" s="282">
        <v>0</v>
      </c>
      <c r="G93" s="282">
        <v>112</v>
      </c>
      <c r="H93" s="282">
        <v>0</v>
      </c>
      <c r="I93" s="282">
        <v>71</v>
      </c>
      <c r="J93" s="282">
        <v>71</v>
      </c>
      <c r="K93" s="282">
        <v>0</v>
      </c>
      <c r="L93" s="282">
        <v>96</v>
      </c>
      <c r="M93" s="282">
        <v>0</v>
      </c>
      <c r="N93" s="282">
        <v>96</v>
      </c>
      <c r="O93" s="282">
        <v>8</v>
      </c>
      <c r="P93" s="282">
        <v>1</v>
      </c>
      <c r="Q93" s="282">
        <v>67</v>
      </c>
      <c r="R93" s="282">
        <v>355</v>
      </c>
    </row>
    <row r="94" spans="1:21" ht="18" hidden="1" x14ac:dyDescent="0.25">
      <c r="A94" s="281" t="s">
        <v>66</v>
      </c>
      <c r="B94" s="282">
        <v>64</v>
      </c>
      <c r="C94" s="282">
        <v>0</v>
      </c>
      <c r="D94" s="282">
        <v>63</v>
      </c>
      <c r="E94" s="282">
        <v>0</v>
      </c>
      <c r="F94" s="282">
        <v>0</v>
      </c>
      <c r="G94" s="282">
        <v>127</v>
      </c>
      <c r="H94" s="282">
        <v>0</v>
      </c>
      <c r="I94" s="282">
        <v>67</v>
      </c>
      <c r="J94" s="282">
        <v>67</v>
      </c>
      <c r="K94" s="282">
        <v>0</v>
      </c>
      <c r="L94" s="282">
        <v>98</v>
      </c>
      <c r="M94" s="282">
        <v>0</v>
      </c>
      <c r="N94" s="282">
        <v>98</v>
      </c>
      <c r="O94" s="282">
        <v>9</v>
      </c>
      <c r="P94" s="282">
        <v>2</v>
      </c>
      <c r="Q94" s="282">
        <v>67</v>
      </c>
      <c r="R94" s="282">
        <v>370</v>
      </c>
    </row>
    <row r="95" spans="1:21" ht="17.25" hidden="1" customHeight="1" x14ac:dyDescent="0.25">
      <c r="A95" s="281" t="s">
        <v>67</v>
      </c>
      <c r="B95" s="282">
        <v>70</v>
      </c>
      <c r="C95" s="282">
        <v>0</v>
      </c>
      <c r="D95" s="282">
        <v>62</v>
      </c>
      <c r="E95" s="282">
        <v>0</v>
      </c>
      <c r="F95" s="282">
        <v>0</v>
      </c>
      <c r="G95" s="282">
        <v>132</v>
      </c>
      <c r="H95" s="282">
        <v>0</v>
      </c>
      <c r="I95" s="282">
        <v>62</v>
      </c>
      <c r="J95" s="282">
        <v>62</v>
      </c>
      <c r="K95" s="282">
        <v>1</v>
      </c>
      <c r="L95" s="282">
        <v>110</v>
      </c>
      <c r="M95" s="282">
        <v>0</v>
      </c>
      <c r="N95" s="282">
        <v>111</v>
      </c>
      <c r="O95" s="282">
        <v>8</v>
      </c>
      <c r="P95" s="282">
        <v>2</v>
      </c>
      <c r="Q95" s="282">
        <v>69</v>
      </c>
      <c r="R95" s="282">
        <v>384</v>
      </c>
    </row>
    <row r="96" spans="1:21" ht="24" customHeight="1" x14ac:dyDescent="0.25">
      <c r="A96" s="281" t="s">
        <v>68</v>
      </c>
      <c r="B96" s="282">
        <v>97</v>
      </c>
      <c r="C96" s="282" t="s">
        <v>442</v>
      </c>
      <c r="D96" s="282">
        <v>61</v>
      </c>
      <c r="E96" s="282" t="s">
        <v>471</v>
      </c>
      <c r="F96" s="282">
        <v>1</v>
      </c>
      <c r="G96" s="282">
        <v>159</v>
      </c>
      <c r="H96" s="282" t="s">
        <v>472</v>
      </c>
      <c r="I96" s="282">
        <v>66</v>
      </c>
      <c r="J96" s="282">
        <v>66</v>
      </c>
      <c r="K96" s="282">
        <v>1</v>
      </c>
      <c r="L96" s="282">
        <v>117</v>
      </c>
      <c r="M96" s="282" t="s">
        <v>442</v>
      </c>
      <c r="N96" s="282">
        <v>118</v>
      </c>
      <c r="O96" s="282">
        <v>8</v>
      </c>
      <c r="P96" s="282">
        <v>2</v>
      </c>
      <c r="Q96" s="282">
        <v>72</v>
      </c>
      <c r="R96" s="282">
        <v>425</v>
      </c>
      <c r="S96" s="106"/>
      <c r="U96" s="106"/>
    </row>
    <row r="97" spans="1:21" ht="18" x14ac:dyDescent="0.25">
      <c r="A97" s="281" t="s">
        <v>69</v>
      </c>
      <c r="B97" s="282">
        <v>119</v>
      </c>
      <c r="C97" s="282">
        <v>12</v>
      </c>
      <c r="D97" s="282">
        <v>63</v>
      </c>
      <c r="E97" s="282" t="s">
        <v>471</v>
      </c>
      <c r="F97" s="282">
        <v>14</v>
      </c>
      <c r="G97" s="282">
        <v>208</v>
      </c>
      <c r="H97" s="282" t="s">
        <v>472</v>
      </c>
      <c r="I97" s="282">
        <v>66</v>
      </c>
      <c r="J97" s="282">
        <v>66</v>
      </c>
      <c r="K97" s="282">
        <v>6</v>
      </c>
      <c r="L97" s="282">
        <v>119</v>
      </c>
      <c r="M97" s="282" t="s">
        <v>442</v>
      </c>
      <c r="N97" s="282">
        <v>125</v>
      </c>
      <c r="O97" s="282">
        <v>9</v>
      </c>
      <c r="P97" s="282">
        <v>2</v>
      </c>
      <c r="Q97" s="282">
        <v>82</v>
      </c>
      <c r="R97" s="282">
        <v>492</v>
      </c>
      <c r="U97" s="106"/>
    </row>
    <row r="98" spans="1:21" ht="18" x14ac:dyDescent="0.25">
      <c r="A98" s="281" t="s">
        <v>70</v>
      </c>
      <c r="B98" s="282">
        <v>136</v>
      </c>
      <c r="C98" s="282">
        <v>31</v>
      </c>
      <c r="D98" s="282">
        <v>63</v>
      </c>
      <c r="E98" s="282" t="s">
        <v>471</v>
      </c>
      <c r="F98" s="282">
        <v>15</v>
      </c>
      <c r="G98" s="282">
        <v>245</v>
      </c>
      <c r="H98" s="282" t="s">
        <v>472</v>
      </c>
      <c r="I98" s="282">
        <v>59</v>
      </c>
      <c r="J98" s="282">
        <v>59</v>
      </c>
      <c r="K98" s="282">
        <v>31</v>
      </c>
      <c r="L98" s="282">
        <v>122</v>
      </c>
      <c r="M98" s="282" t="s">
        <v>442</v>
      </c>
      <c r="N98" s="282">
        <v>153</v>
      </c>
      <c r="O98" s="282">
        <v>9</v>
      </c>
      <c r="P98" s="282">
        <v>2</v>
      </c>
      <c r="Q98" s="282">
        <v>78</v>
      </c>
      <c r="R98" s="282">
        <v>546</v>
      </c>
      <c r="U98" s="106"/>
    </row>
    <row r="99" spans="1:21" ht="18" x14ac:dyDescent="0.25">
      <c r="A99" s="283" t="s">
        <v>71</v>
      </c>
      <c r="B99" s="282">
        <v>168</v>
      </c>
      <c r="C99" s="282">
        <v>39</v>
      </c>
      <c r="D99" s="282">
        <v>64</v>
      </c>
      <c r="E99" s="282" t="s">
        <v>471</v>
      </c>
      <c r="F99" s="282">
        <v>16</v>
      </c>
      <c r="G99" s="282">
        <v>287</v>
      </c>
      <c r="H99" s="282" t="s">
        <v>472</v>
      </c>
      <c r="I99" s="282">
        <v>51</v>
      </c>
      <c r="J99" s="282">
        <v>51</v>
      </c>
      <c r="K99" s="282">
        <v>42</v>
      </c>
      <c r="L99" s="282">
        <v>121</v>
      </c>
      <c r="M99" s="282" t="s">
        <v>442</v>
      </c>
      <c r="N99" s="282">
        <v>163</v>
      </c>
      <c r="O99" s="282">
        <v>9</v>
      </c>
      <c r="P99" s="282">
        <v>3</v>
      </c>
      <c r="Q99" s="282">
        <v>75</v>
      </c>
      <c r="R99" s="282">
        <v>588</v>
      </c>
      <c r="U99" s="106"/>
    </row>
    <row r="100" spans="1:21" ht="22.5" customHeight="1" x14ac:dyDescent="0.25">
      <c r="A100" s="281" t="s">
        <v>72</v>
      </c>
      <c r="B100" s="282">
        <v>187</v>
      </c>
      <c r="C100" s="282">
        <v>55</v>
      </c>
      <c r="D100" s="282">
        <v>63</v>
      </c>
      <c r="E100" s="282" t="s">
        <v>471</v>
      </c>
      <c r="F100" s="282">
        <v>16</v>
      </c>
      <c r="G100" s="282">
        <v>321</v>
      </c>
      <c r="H100" s="282" t="s">
        <v>472</v>
      </c>
      <c r="I100" s="282">
        <v>46</v>
      </c>
      <c r="J100" s="282">
        <v>46</v>
      </c>
      <c r="K100" s="282">
        <v>48</v>
      </c>
      <c r="L100" s="282">
        <v>121</v>
      </c>
      <c r="M100" s="282" t="s">
        <v>442</v>
      </c>
      <c r="N100" s="282">
        <v>169</v>
      </c>
      <c r="O100" s="282">
        <v>8</v>
      </c>
      <c r="P100" s="282">
        <v>3</v>
      </c>
      <c r="Q100" s="282">
        <v>75</v>
      </c>
      <c r="R100" s="282">
        <v>622</v>
      </c>
      <c r="U100" s="106"/>
    </row>
    <row r="101" spans="1:21" ht="18" x14ac:dyDescent="0.25">
      <c r="A101" s="281" t="s">
        <v>73</v>
      </c>
      <c r="B101" s="282">
        <v>246</v>
      </c>
      <c r="C101" s="282">
        <v>68</v>
      </c>
      <c r="D101" s="282">
        <v>62</v>
      </c>
      <c r="E101" s="282" t="s">
        <v>471</v>
      </c>
      <c r="F101" s="282">
        <v>16</v>
      </c>
      <c r="G101" s="282">
        <v>392</v>
      </c>
      <c r="H101" s="282" t="s">
        <v>472</v>
      </c>
      <c r="I101" s="282">
        <v>46</v>
      </c>
      <c r="J101" s="282">
        <v>46</v>
      </c>
      <c r="K101" s="282">
        <v>48</v>
      </c>
      <c r="L101" s="282">
        <v>125</v>
      </c>
      <c r="M101" s="282" t="s">
        <v>442</v>
      </c>
      <c r="N101" s="282">
        <v>173</v>
      </c>
      <c r="O101" s="282">
        <v>7</v>
      </c>
      <c r="P101" s="282">
        <v>3</v>
      </c>
      <c r="Q101" s="282">
        <v>78</v>
      </c>
      <c r="R101" s="282">
        <v>699</v>
      </c>
      <c r="U101" s="106"/>
    </row>
    <row r="102" spans="1:21" ht="18" x14ac:dyDescent="0.25">
      <c r="A102" s="283" t="s">
        <v>87</v>
      </c>
      <c r="B102" s="282">
        <v>290</v>
      </c>
      <c r="C102" s="282">
        <v>74</v>
      </c>
      <c r="D102" s="282">
        <v>66</v>
      </c>
      <c r="E102" s="282" t="s">
        <v>471</v>
      </c>
      <c r="F102" s="282">
        <v>15</v>
      </c>
      <c r="G102" s="282">
        <v>445</v>
      </c>
      <c r="H102" s="282" t="s">
        <v>472</v>
      </c>
      <c r="I102" s="282">
        <v>45</v>
      </c>
      <c r="J102" s="282">
        <v>45</v>
      </c>
      <c r="K102" s="282">
        <v>55</v>
      </c>
      <c r="L102" s="282">
        <v>120</v>
      </c>
      <c r="M102" s="282" t="s">
        <v>442</v>
      </c>
      <c r="N102" s="282">
        <v>175</v>
      </c>
      <c r="O102" s="282">
        <v>8</v>
      </c>
      <c r="P102" s="282">
        <v>4</v>
      </c>
      <c r="Q102" s="282">
        <v>78</v>
      </c>
      <c r="R102" s="282">
        <v>755</v>
      </c>
      <c r="U102" s="106"/>
    </row>
    <row r="103" spans="1:21" ht="18" x14ac:dyDescent="0.25">
      <c r="A103" s="283" t="s">
        <v>175</v>
      </c>
      <c r="B103" s="282">
        <v>330</v>
      </c>
      <c r="C103" s="282">
        <v>85</v>
      </c>
      <c r="D103" s="282">
        <v>66</v>
      </c>
      <c r="E103" s="282" t="s">
        <v>471</v>
      </c>
      <c r="F103" s="282">
        <v>16</v>
      </c>
      <c r="G103" s="282">
        <v>497</v>
      </c>
      <c r="H103" s="282" t="s">
        <v>472</v>
      </c>
      <c r="I103" s="282">
        <v>43</v>
      </c>
      <c r="J103" s="282">
        <v>43</v>
      </c>
      <c r="K103" s="282">
        <v>58</v>
      </c>
      <c r="L103" s="282">
        <v>119</v>
      </c>
      <c r="M103" s="282" t="s">
        <v>442</v>
      </c>
      <c r="N103" s="282">
        <v>177</v>
      </c>
      <c r="O103" s="282">
        <v>8</v>
      </c>
      <c r="P103" s="282">
        <v>4</v>
      </c>
      <c r="Q103" s="282">
        <v>80</v>
      </c>
      <c r="R103" s="282">
        <v>809</v>
      </c>
      <c r="U103" s="106"/>
    </row>
    <row r="104" spans="1:21" ht="21.75" customHeight="1" x14ac:dyDescent="0.25">
      <c r="A104" s="281" t="s">
        <v>176</v>
      </c>
      <c r="B104" s="282">
        <v>437</v>
      </c>
      <c r="C104" s="282">
        <v>104</v>
      </c>
      <c r="D104" s="282">
        <v>65</v>
      </c>
      <c r="E104" s="282" t="s">
        <v>471</v>
      </c>
      <c r="F104" s="282">
        <v>16</v>
      </c>
      <c r="G104" s="282">
        <v>622</v>
      </c>
      <c r="H104" s="282" t="s">
        <v>472</v>
      </c>
      <c r="I104" s="282">
        <v>41</v>
      </c>
      <c r="J104" s="282">
        <v>41</v>
      </c>
      <c r="K104" s="282">
        <v>70</v>
      </c>
      <c r="L104" s="282">
        <v>119</v>
      </c>
      <c r="M104" s="282" t="s">
        <v>442</v>
      </c>
      <c r="N104" s="282">
        <v>189</v>
      </c>
      <c r="O104" s="282">
        <v>7</v>
      </c>
      <c r="P104" s="282">
        <v>4</v>
      </c>
      <c r="Q104" s="282">
        <v>82</v>
      </c>
      <c r="R104" s="282">
        <v>945</v>
      </c>
      <c r="U104" s="106"/>
    </row>
    <row r="105" spans="1:21" ht="18" customHeight="1" x14ac:dyDescent="0.25">
      <c r="A105" s="281" t="s">
        <v>177</v>
      </c>
      <c r="B105" s="282">
        <v>555</v>
      </c>
      <c r="C105" s="282">
        <v>152</v>
      </c>
      <c r="D105" s="282">
        <v>65</v>
      </c>
      <c r="E105" s="282" t="s">
        <v>471</v>
      </c>
      <c r="F105" s="282">
        <v>15</v>
      </c>
      <c r="G105" s="282">
        <v>787</v>
      </c>
      <c r="H105" s="282">
        <v>3</v>
      </c>
      <c r="I105" s="282">
        <v>38</v>
      </c>
      <c r="J105" s="282">
        <v>41</v>
      </c>
      <c r="K105" s="282">
        <v>80</v>
      </c>
      <c r="L105" s="282">
        <v>120</v>
      </c>
      <c r="M105" s="282" t="s">
        <v>442</v>
      </c>
      <c r="N105" s="282">
        <v>200</v>
      </c>
      <c r="O105" s="282">
        <v>8</v>
      </c>
      <c r="P105" s="282">
        <v>5</v>
      </c>
      <c r="Q105" s="282">
        <v>81</v>
      </c>
      <c r="R105" s="282">
        <v>1122</v>
      </c>
      <c r="T105" s="328"/>
      <c r="U105" s="106"/>
    </row>
    <row r="106" spans="1:21" ht="18" x14ac:dyDescent="0.25">
      <c r="A106" s="281" t="s">
        <v>178</v>
      </c>
      <c r="B106" s="282">
        <v>702</v>
      </c>
      <c r="C106" s="282">
        <v>273</v>
      </c>
      <c r="D106" s="282">
        <v>73</v>
      </c>
      <c r="E106" s="282" t="s">
        <v>471</v>
      </c>
      <c r="F106" s="282">
        <v>17</v>
      </c>
      <c r="G106" s="282">
        <v>1065</v>
      </c>
      <c r="H106" s="282">
        <v>3</v>
      </c>
      <c r="I106" s="282">
        <v>31</v>
      </c>
      <c r="J106" s="282">
        <v>34</v>
      </c>
      <c r="K106" s="282">
        <v>89</v>
      </c>
      <c r="L106" s="282">
        <v>120</v>
      </c>
      <c r="M106" s="282" t="s">
        <v>442</v>
      </c>
      <c r="N106" s="282">
        <v>209</v>
      </c>
      <c r="O106" s="282">
        <v>9</v>
      </c>
      <c r="P106" s="282">
        <v>12</v>
      </c>
      <c r="Q106" s="282">
        <v>82</v>
      </c>
      <c r="R106" s="282">
        <v>1411</v>
      </c>
      <c r="T106" s="328"/>
      <c r="U106" s="106"/>
    </row>
    <row r="107" spans="1:21" ht="18" x14ac:dyDescent="0.25">
      <c r="A107" s="281" t="s">
        <v>272</v>
      </c>
      <c r="B107" s="282">
        <v>862</v>
      </c>
      <c r="C107" s="282">
        <v>363</v>
      </c>
      <c r="D107" s="282">
        <v>83</v>
      </c>
      <c r="E107" s="282" t="s">
        <v>471</v>
      </c>
      <c r="F107" s="282">
        <v>18</v>
      </c>
      <c r="G107" s="282">
        <v>1326</v>
      </c>
      <c r="H107" s="282">
        <v>3</v>
      </c>
      <c r="I107" s="282">
        <v>28</v>
      </c>
      <c r="J107" s="282">
        <v>31</v>
      </c>
      <c r="K107" s="282">
        <v>96</v>
      </c>
      <c r="L107" s="282">
        <v>126</v>
      </c>
      <c r="M107" s="282" t="s">
        <v>442</v>
      </c>
      <c r="N107" s="282">
        <v>222</v>
      </c>
      <c r="O107" s="282">
        <v>9</v>
      </c>
      <c r="P107" s="282">
        <v>13</v>
      </c>
      <c r="Q107" s="282">
        <v>84</v>
      </c>
      <c r="R107" s="282">
        <v>1685</v>
      </c>
      <c r="T107" s="328"/>
      <c r="U107" s="106"/>
    </row>
    <row r="108" spans="1:21" ht="24" customHeight="1" x14ac:dyDescent="0.25">
      <c r="A108" s="281" t="s">
        <v>273</v>
      </c>
      <c r="B108" s="282">
        <v>1024</v>
      </c>
      <c r="C108" s="282">
        <v>541</v>
      </c>
      <c r="D108" s="282">
        <v>101</v>
      </c>
      <c r="E108" s="282" t="s">
        <v>471</v>
      </c>
      <c r="F108" s="282">
        <v>27</v>
      </c>
      <c r="G108" s="282">
        <v>1693</v>
      </c>
      <c r="H108" s="282">
        <v>3</v>
      </c>
      <c r="I108" s="282">
        <v>30</v>
      </c>
      <c r="J108" s="282">
        <v>33</v>
      </c>
      <c r="K108" s="282">
        <v>113</v>
      </c>
      <c r="L108" s="282">
        <v>126</v>
      </c>
      <c r="M108" s="282" t="s">
        <v>442</v>
      </c>
      <c r="N108" s="282">
        <v>239</v>
      </c>
      <c r="O108" s="282">
        <v>9</v>
      </c>
      <c r="P108" s="282">
        <v>21</v>
      </c>
      <c r="Q108" s="282">
        <v>82</v>
      </c>
      <c r="R108" s="282">
        <v>2077</v>
      </c>
      <c r="T108" s="328"/>
      <c r="U108" s="106"/>
    </row>
    <row r="109" spans="1:21" ht="18" x14ac:dyDescent="0.25">
      <c r="A109" s="281" t="s">
        <v>271</v>
      </c>
      <c r="B109" s="282">
        <v>1149</v>
      </c>
      <c r="C109" s="282">
        <v>716</v>
      </c>
      <c r="D109" s="282">
        <v>111</v>
      </c>
      <c r="E109" s="282" t="s">
        <v>471</v>
      </c>
      <c r="F109" s="282">
        <v>29</v>
      </c>
      <c r="G109" s="282">
        <v>2005</v>
      </c>
      <c r="H109" s="282">
        <v>3</v>
      </c>
      <c r="I109" s="282">
        <v>29</v>
      </c>
      <c r="J109" s="282">
        <v>32</v>
      </c>
      <c r="K109" s="282">
        <v>133</v>
      </c>
      <c r="L109" s="282">
        <v>116</v>
      </c>
      <c r="M109" s="282" t="s">
        <v>442</v>
      </c>
      <c r="N109" s="282">
        <v>249</v>
      </c>
      <c r="O109" s="282">
        <v>9</v>
      </c>
      <c r="P109" s="282">
        <v>22</v>
      </c>
      <c r="Q109" s="282">
        <v>79</v>
      </c>
      <c r="R109" s="282">
        <v>2396</v>
      </c>
      <c r="T109" s="328"/>
      <c r="U109" s="106"/>
    </row>
    <row r="110" spans="1:21" ht="15.75" customHeight="1" x14ac:dyDescent="0.25">
      <c r="A110" s="281" t="s">
        <v>274</v>
      </c>
      <c r="B110" s="282">
        <v>1262</v>
      </c>
      <c r="C110" s="282">
        <v>891</v>
      </c>
      <c r="D110" s="282">
        <v>100</v>
      </c>
      <c r="E110" s="282">
        <v>1</v>
      </c>
      <c r="F110" s="282">
        <v>29</v>
      </c>
      <c r="G110" s="282">
        <v>2283</v>
      </c>
      <c r="H110" s="282">
        <v>4</v>
      </c>
      <c r="I110" s="282">
        <v>26</v>
      </c>
      <c r="J110" s="282">
        <v>30</v>
      </c>
      <c r="K110" s="282">
        <v>150</v>
      </c>
      <c r="L110" s="282">
        <v>109</v>
      </c>
      <c r="M110" s="282" t="s">
        <v>442</v>
      </c>
      <c r="N110" s="282">
        <v>259</v>
      </c>
      <c r="O110" s="282">
        <v>8</v>
      </c>
      <c r="P110" s="282">
        <v>21</v>
      </c>
      <c r="Q110" s="282">
        <v>78</v>
      </c>
      <c r="R110" s="282">
        <v>2679</v>
      </c>
      <c r="T110" s="328"/>
      <c r="U110" s="106"/>
    </row>
    <row r="111" spans="1:21" ht="18" x14ac:dyDescent="0.25">
      <c r="A111" s="281" t="s">
        <v>301</v>
      </c>
      <c r="B111" s="282">
        <v>1451</v>
      </c>
      <c r="C111" s="282">
        <v>1060</v>
      </c>
      <c r="D111" s="282">
        <v>102</v>
      </c>
      <c r="E111" s="282">
        <v>1</v>
      </c>
      <c r="F111" s="282">
        <v>32</v>
      </c>
      <c r="G111" s="282">
        <v>2646</v>
      </c>
      <c r="H111" s="282">
        <v>4</v>
      </c>
      <c r="I111" s="282">
        <v>28</v>
      </c>
      <c r="J111" s="282">
        <v>32</v>
      </c>
      <c r="K111" s="282">
        <v>152</v>
      </c>
      <c r="L111" s="282">
        <v>118</v>
      </c>
      <c r="M111" s="282" t="s">
        <v>442</v>
      </c>
      <c r="N111" s="282">
        <v>270</v>
      </c>
      <c r="O111" s="282">
        <v>8</v>
      </c>
      <c r="P111" s="282">
        <v>21</v>
      </c>
      <c r="Q111" s="282">
        <v>78</v>
      </c>
      <c r="R111" s="282">
        <v>3055</v>
      </c>
      <c r="T111" s="328"/>
      <c r="U111" s="106"/>
    </row>
    <row r="112" spans="1:21" ht="25.5" customHeight="1" x14ac:dyDescent="0.25">
      <c r="A112" s="281" t="s">
        <v>298</v>
      </c>
      <c r="B112" s="282">
        <v>1633</v>
      </c>
      <c r="C112" s="282">
        <v>1334</v>
      </c>
      <c r="D112" s="282">
        <v>107</v>
      </c>
      <c r="E112" s="282">
        <v>5</v>
      </c>
      <c r="F112" s="282">
        <v>36</v>
      </c>
      <c r="G112" s="282">
        <v>3115</v>
      </c>
      <c r="H112" s="282">
        <v>4</v>
      </c>
      <c r="I112" s="282">
        <v>29</v>
      </c>
      <c r="J112" s="282">
        <v>33</v>
      </c>
      <c r="K112" s="282">
        <v>176</v>
      </c>
      <c r="L112" s="282">
        <v>115</v>
      </c>
      <c r="M112" s="282" t="s">
        <v>442</v>
      </c>
      <c r="N112" s="282">
        <v>291</v>
      </c>
      <c r="O112" s="282">
        <v>9</v>
      </c>
      <c r="P112" s="282">
        <v>21</v>
      </c>
      <c r="Q112" s="282">
        <v>76</v>
      </c>
      <c r="R112" s="282">
        <v>3545</v>
      </c>
      <c r="T112" s="328"/>
      <c r="U112" s="106"/>
    </row>
    <row r="113" spans="1:22" ht="18" x14ac:dyDescent="0.25">
      <c r="A113" s="281" t="s">
        <v>299</v>
      </c>
      <c r="B113" s="282">
        <v>1768</v>
      </c>
      <c r="C113" s="282">
        <v>1512</v>
      </c>
      <c r="D113" s="282">
        <v>116</v>
      </c>
      <c r="E113" s="282">
        <v>26</v>
      </c>
      <c r="F113" s="282">
        <v>36</v>
      </c>
      <c r="G113" s="282">
        <v>3458</v>
      </c>
      <c r="H113" s="282">
        <v>4</v>
      </c>
      <c r="I113" s="282">
        <v>33</v>
      </c>
      <c r="J113" s="282">
        <v>37</v>
      </c>
      <c r="K113" s="282">
        <v>202</v>
      </c>
      <c r="L113" s="282">
        <v>114</v>
      </c>
      <c r="M113" s="282" t="s">
        <v>442</v>
      </c>
      <c r="N113" s="282">
        <v>316</v>
      </c>
      <c r="O113" s="282">
        <v>9</v>
      </c>
      <c r="P113" s="282">
        <v>21</v>
      </c>
      <c r="Q113" s="282">
        <v>77</v>
      </c>
      <c r="R113" s="282">
        <v>3918</v>
      </c>
      <c r="T113" s="328"/>
      <c r="U113" s="106"/>
    </row>
    <row r="114" spans="1:22" ht="18" x14ac:dyDescent="0.25">
      <c r="A114" s="281" t="s">
        <v>300</v>
      </c>
      <c r="B114" s="282">
        <v>1961</v>
      </c>
      <c r="C114" s="282">
        <v>1761</v>
      </c>
      <c r="D114" s="282">
        <v>121</v>
      </c>
      <c r="E114" s="282">
        <v>40</v>
      </c>
      <c r="F114" s="282">
        <v>36</v>
      </c>
      <c r="G114" s="282">
        <v>3919</v>
      </c>
      <c r="H114" s="282">
        <v>4</v>
      </c>
      <c r="I114" s="282">
        <v>37</v>
      </c>
      <c r="J114" s="282">
        <v>41</v>
      </c>
      <c r="K114" s="282">
        <v>219</v>
      </c>
      <c r="L114" s="282">
        <v>113</v>
      </c>
      <c r="M114" s="282" t="s">
        <v>442</v>
      </c>
      <c r="N114" s="282">
        <v>332</v>
      </c>
      <c r="O114" s="282">
        <v>10</v>
      </c>
      <c r="P114" s="282">
        <v>21</v>
      </c>
      <c r="Q114" s="282">
        <v>69</v>
      </c>
      <c r="R114" s="282">
        <v>4392</v>
      </c>
      <c r="T114" s="328"/>
      <c r="U114" s="106"/>
    </row>
    <row r="115" spans="1:22" ht="18" customHeight="1" x14ac:dyDescent="0.25">
      <c r="A115" s="281" t="s">
        <v>308</v>
      </c>
      <c r="B115" s="282">
        <v>2125</v>
      </c>
      <c r="C115" s="282">
        <v>1931</v>
      </c>
      <c r="D115" s="282">
        <v>127</v>
      </c>
      <c r="E115" s="282">
        <v>58</v>
      </c>
      <c r="F115" s="282">
        <v>37</v>
      </c>
      <c r="G115" s="282">
        <v>4278</v>
      </c>
      <c r="H115" s="282">
        <v>4</v>
      </c>
      <c r="I115" s="282">
        <v>31</v>
      </c>
      <c r="J115" s="282">
        <v>35</v>
      </c>
      <c r="K115" s="282">
        <v>229</v>
      </c>
      <c r="L115" s="282">
        <v>114</v>
      </c>
      <c r="M115" s="282" t="s">
        <v>442</v>
      </c>
      <c r="N115" s="282">
        <v>343</v>
      </c>
      <c r="O115" s="282">
        <v>9</v>
      </c>
      <c r="P115" s="282">
        <v>22</v>
      </c>
      <c r="Q115" s="282">
        <v>65</v>
      </c>
      <c r="R115" s="282">
        <v>4752</v>
      </c>
      <c r="T115" s="328"/>
      <c r="U115" s="106"/>
    </row>
    <row r="116" spans="1:22" ht="25.5" customHeight="1" x14ac:dyDescent="0.25">
      <c r="A116" s="281" t="s">
        <v>309</v>
      </c>
      <c r="B116" s="282">
        <v>2419</v>
      </c>
      <c r="C116" s="282">
        <v>2220</v>
      </c>
      <c r="D116" s="282">
        <v>144</v>
      </c>
      <c r="E116" s="282">
        <v>81</v>
      </c>
      <c r="F116" s="282">
        <v>33</v>
      </c>
      <c r="G116" s="282">
        <v>4897</v>
      </c>
      <c r="H116" s="282">
        <v>4</v>
      </c>
      <c r="I116" s="282">
        <v>30</v>
      </c>
      <c r="J116" s="282">
        <v>34</v>
      </c>
      <c r="K116" s="282">
        <v>256</v>
      </c>
      <c r="L116" s="282">
        <v>117</v>
      </c>
      <c r="M116" s="282" t="s">
        <v>442</v>
      </c>
      <c r="N116" s="282">
        <v>373</v>
      </c>
      <c r="O116" s="282">
        <v>8</v>
      </c>
      <c r="P116" s="282">
        <v>23</v>
      </c>
      <c r="Q116" s="282">
        <v>65</v>
      </c>
      <c r="R116" s="282">
        <v>5400</v>
      </c>
      <c r="T116" s="328"/>
      <c r="U116" s="106"/>
    </row>
    <row r="117" spans="1:22" ht="18" x14ac:dyDescent="0.25">
      <c r="A117" s="281" t="s">
        <v>307</v>
      </c>
      <c r="B117" s="282">
        <v>2670</v>
      </c>
      <c r="C117" s="282">
        <v>2479</v>
      </c>
      <c r="D117" s="282">
        <v>161</v>
      </c>
      <c r="E117" s="282">
        <v>114</v>
      </c>
      <c r="F117" s="282">
        <v>33</v>
      </c>
      <c r="G117" s="282">
        <v>5457</v>
      </c>
      <c r="H117" s="282">
        <v>4</v>
      </c>
      <c r="I117" s="282">
        <v>35</v>
      </c>
      <c r="J117" s="282">
        <v>39</v>
      </c>
      <c r="K117" s="282">
        <v>272</v>
      </c>
      <c r="L117" s="282">
        <v>114</v>
      </c>
      <c r="M117" s="282" t="s">
        <v>442</v>
      </c>
      <c r="N117" s="282">
        <v>386</v>
      </c>
      <c r="O117" s="282">
        <v>9</v>
      </c>
      <c r="P117" s="282">
        <v>23</v>
      </c>
      <c r="Q117" s="282">
        <v>65</v>
      </c>
      <c r="R117" s="282">
        <v>5979</v>
      </c>
      <c r="T117" s="328"/>
      <c r="U117" s="106"/>
    </row>
    <row r="118" spans="1:22" ht="18" x14ac:dyDescent="0.25">
      <c r="A118" s="281" t="s">
        <v>310</v>
      </c>
      <c r="B118" s="282">
        <v>3002</v>
      </c>
      <c r="C118" s="282">
        <v>2899</v>
      </c>
      <c r="D118" s="282">
        <v>171</v>
      </c>
      <c r="E118" s="282">
        <v>137</v>
      </c>
      <c r="F118" s="282">
        <v>28</v>
      </c>
      <c r="G118" s="282">
        <v>6237</v>
      </c>
      <c r="H118" s="282">
        <v>3</v>
      </c>
      <c r="I118" s="282">
        <v>43</v>
      </c>
      <c r="J118" s="282">
        <v>46</v>
      </c>
      <c r="K118" s="282">
        <v>289</v>
      </c>
      <c r="L118" s="282">
        <v>113</v>
      </c>
      <c r="M118" s="282" t="s">
        <v>442</v>
      </c>
      <c r="N118" s="282">
        <v>402</v>
      </c>
      <c r="O118" s="282">
        <v>9</v>
      </c>
      <c r="P118" s="282">
        <v>28</v>
      </c>
      <c r="Q118" s="282">
        <v>67</v>
      </c>
      <c r="R118" s="282">
        <v>6789</v>
      </c>
      <c r="T118" s="328"/>
      <c r="U118" s="106"/>
    </row>
    <row r="119" spans="1:22" ht="18" x14ac:dyDescent="0.25">
      <c r="A119" s="281" t="s">
        <v>324</v>
      </c>
      <c r="B119" s="282">
        <v>3245</v>
      </c>
      <c r="C119" s="282">
        <v>3237</v>
      </c>
      <c r="D119" s="282">
        <v>177</v>
      </c>
      <c r="E119" s="282">
        <v>168</v>
      </c>
      <c r="F119" s="282">
        <v>25</v>
      </c>
      <c r="G119" s="282">
        <v>6852</v>
      </c>
      <c r="H119" s="282">
        <v>5</v>
      </c>
      <c r="I119" s="282">
        <v>39</v>
      </c>
      <c r="J119" s="282">
        <v>44</v>
      </c>
      <c r="K119" s="282">
        <v>292</v>
      </c>
      <c r="L119" s="282">
        <v>113</v>
      </c>
      <c r="M119" s="282" t="s">
        <v>442</v>
      </c>
      <c r="N119" s="282">
        <v>405</v>
      </c>
      <c r="O119" s="282">
        <v>9</v>
      </c>
      <c r="P119" s="282">
        <v>28</v>
      </c>
      <c r="Q119" s="282">
        <v>67</v>
      </c>
      <c r="R119" s="282">
        <v>7405</v>
      </c>
      <c r="T119" s="328"/>
      <c r="U119" s="106"/>
    </row>
    <row r="120" spans="1:22" ht="25.5" customHeight="1" x14ac:dyDescent="0.25">
      <c r="A120" s="281" t="s">
        <v>325</v>
      </c>
      <c r="B120" s="282">
        <v>3562</v>
      </c>
      <c r="C120" s="282">
        <v>3752</v>
      </c>
      <c r="D120" s="282">
        <v>194</v>
      </c>
      <c r="E120" s="282">
        <v>190</v>
      </c>
      <c r="F120" s="282">
        <v>23</v>
      </c>
      <c r="G120" s="282">
        <v>7721</v>
      </c>
      <c r="H120" s="282">
        <v>6</v>
      </c>
      <c r="I120" s="282">
        <v>38</v>
      </c>
      <c r="J120" s="282">
        <v>44</v>
      </c>
      <c r="K120" s="282">
        <v>318</v>
      </c>
      <c r="L120" s="282">
        <v>115</v>
      </c>
      <c r="M120" s="282" t="s">
        <v>442</v>
      </c>
      <c r="N120" s="282">
        <v>433</v>
      </c>
      <c r="O120" s="282">
        <v>9</v>
      </c>
      <c r="P120" s="282">
        <v>27</v>
      </c>
      <c r="Q120" s="282">
        <v>68</v>
      </c>
      <c r="R120" s="282">
        <v>8302</v>
      </c>
      <c r="T120" s="328"/>
      <c r="U120" s="106"/>
    </row>
    <row r="121" spans="1:22" ht="18" x14ac:dyDescent="0.25">
      <c r="A121" s="281" t="s">
        <v>326</v>
      </c>
      <c r="B121" s="282">
        <v>3810</v>
      </c>
      <c r="C121" s="282">
        <v>4335</v>
      </c>
      <c r="D121" s="282">
        <v>255</v>
      </c>
      <c r="E121" s="282">
        <v>192</v>
      </c>
      <c r="F121" s="282">
        <v>26</v>
      </c>
      <c r="G121" s="282">
        <v>8618</v>
      </c>
      <c r="H121" s="282">
        <v>12</v>
      </c>
      <c r="I121" s="282">
        <v>42</v>
      </c>
      <c r="J121" s="282">
        <v>54</v>
      </c>
      <c r="K121" s="282">
        <v>336</v>
      </c>
      <c r="L121" s="282">
        <v>107</v>
      </c>
      <c r="M121" s="282" t="s">
        <v>442</v>
      </c>
      <c r="N121" s="282">
        <v>443</v>
      </c>
      <c r="O121" s="282">
        <v>8</v>
      </c>
      <c r="P121" s="282">
        <v>27</v>
      </c>
      <c r="Q121" s="282">
        <v>67</v>
      </c>
      <c r="R121" s="282">
        <v>9217</v>
      </c>
      <c r="T121" s="328"/>
      <c r="U121" s="106"/>
    </row>
    <row r="122" spans="1:22" ht="18" x14ac:dyDescent="0.25">
      <c r="A122" s="281" t="s">
        <v>323</v>
      </c>
      <c r="B122" s="282">
        <v>4241</v>
      </c>
      <c r="C122" s="282">
        <v>4869</v>
      </c>
      <c r="D122" s="282">
        <v>287</v>
      </c>
      <c r="E122" s="282">
        <v>189</v>
      </c>
      <c r="F122" s="282">
        <v>27</v>
      </c>
      <c r="G122" s="282">
        <v>9613</v>
      </c>
      <c r="H122" s="282">
        <v>15</v>
      </c>
      <c r="I122" s="282">
        <v>48</v>
      </c>
      <c r="J122" s="282">
        <v>63</v>
      </c>
      <c r="K122" s="282">
        <v>362</v>
      </c>
      <c r="L122" s="282">
        <v>106</v>
      </c>
      <c r="M122" s="282" t="s">
        <v>442</v>
      </c>
      <c r="N122" s="282">
        <v>468</v>
      </c>
      <c r="O122" s="282">
        <v>8</v>
      </c>
      <c r="P122" s="282">
        <v>28</v>
      </c>
      <c r="Q122" s="282">
        <v>75</v>
      </c>
      <c r="R122" s="282">
        <v>10255</v>
      </c>
      <c r="T122" s="328"/>
      <c r="U122" s="106"/>
    </row>
    <row r="123" spans="1:22" ht="18" x14ac:dyDescent="0.25">
      <c r="A123" s="281" t="s">
        <v>344</v>
      </c>
      <c r="B123" s="282">
        <v>4520</v>
      </c>
      <c r="C123" s="282">
        <v>5008</v>
      </c>
      <c r="D123" s="282">
        <v>814</v>
      </c>
      <c r="E123" s="282">
        <v>189</v>
      </c>
      <c r="F123" s="282">
        <v>30</v>
      </c>
      <c r="G123" s="282">
        <v>10561</v>
      </c>
      <c r="H123" s="282">
        <v>17</v>
      </c>
      <c r="I123" s="282">
        <v>51</v>
      </c>
      <c r="J123" s="282">
        <v>68</v>
      </c>
      <c r="K123" s="282">
        <v>383</v>
      </c>
      <c r="L123" s="282">
        <v>104</v>
      </c>
      <c r="M123" s="282" t="s">
        <v>442</v>
      </c>
      <c r="N123" s="282">
        <v>487</v>
      </c>
      <c r="O123" s="282">
        <v>9</v>
      </c>
      <c r="P123" s="282">
        <v>29</v>
      </c>
      <c r="Q123" s="282">
        <v>91</v>
      </c>
      <c r="R123" s="282">
        <v>11245</v>
      </c>
      <c r="T123" s="328"/>
      <c r="U123" s="106"/>
      <c r="V123" s="290"/>
    </row>
    <row r="124" spans="1:22" ht="22.5" customHeight="1" x14ac:dyDescent="0.25">
      <c r="A124" s="281" t="s">
        <v>341</v>
      </c>
      <c r="B124" s="282">
        <v>5024</v>
      </c>
      <c r="C124" s="282">
        <v>5003</v>
      </c>
      <c r="D124" s="282">
        <v>1366</v>
      </c>
      <c r="E124" s="282">
        <v>184</v>
      </c>
      <c r="F124" s="282">
        <v>30</v>
      </c>
      <c r="G124" s="282">
        <v>11607</v>
      </c>
      <c r="H124" s="282">
        <v>19</v>
      </c>
      <c r="I124" s="282">
        <v>54</v>
      </c>
      <c r="J124" s="282">
        <v>73</v>
      </c>
      <c r="K124" s="282">
        <v>416</v>
      </c>
      <c r="L124" s="282">
        <v>103</v>
      </c>
      <c r="M124" s="282" t="s">
        <v>442</v>
      </c>
      <c r="N124" s="282">
        <v>519</v>
      </c>
      <c r="O124" s="282">
        <v>9</v>
      </c>
      <c r="P124" s="282">
        <v>26</v>
      </c>
      <c r="Q124" s="282">
        <v>111</v>
      </c>
      <c r="R124" s="282">
        <v>12345</v>
      </c>
      <c r="T124" s="106"/>
      <c r="U124" s="106"/>
    </row>
    <row r="125" spans="1:22" ht="18" x14ac:dyDescent="0.25">
      <c r="A125" s="281" t="s">
        <v>342</v>
      </c>
      <c r="B125" s="282">
        <v>5414</v>
      </c>
      <c r="C125" s="282">
        <v>5003</v>
      </c>
      <c r="D125" s="282">
        <v>1835</v>
      </c>
      <c r="E125" s="282">
        <v>178</v>
      </c>
      <c r="F125" s="282">
        <v>29</v>
      </c>
      <c r="G125" s="282">
        <v>12459</v>
      </c>
      <c r="H125" s="282">
        <v>25</v>
      </c>
      <c r="I125" s="282">
        <v>60</v>
      </c>
      <c r="J125" s="282">
        <v>85</v>
      </c>
      <c r="K125" s="282">
        <v>468</v>
      </c>
      <c r="L125" s="282">
        <v>95</v>
      </c>
      <c r="M125" s="282" t="s">
        <v>442</v>
      </c>
      <c r="N125" s="282">
        <v>563</v>
      </c>
      <c r="O125" s="282">
        <v>10</v>
      </c>
      <c r="P125" s="282">
        <v>26</v>
      </c>
      <c r="Q125" s="282">
        <v>123</v>
      </c>
      <c r="R125" s="282">
        <v>13266</v>
      </c>
      <c r="T125" s="328"/>
      <c r="U125" s="106"/>
    </row>
    <row r="126" spans="1:22" ht="18" x14ac:dyDescent="0.25">
      <c r="A126" s="281" t="s">
        <v>343</v>
      </c>
      <c r="B126" s="282">
        <v>6238</v>
      </c>
      <c r="C126" s="282">
        <v>5001</v>
      </c>
      <c r="D126" s="282">
        <v>2376</v>
      </c>
      <c r="E126" s="282">
        <v>176</v>
      </c>
      <c r="F126" s="282">
        <v>30</v>
      </c>
      <c r="G126" s="282">
        <v>13821</v>
      </c>
      <c r="H126" s="282">
        <v>39</v>
      </c>
      <c r="I126" s="282">
        <v>55</v>
      </c>
      <c r="J126" s="282">
        <v>94</v>
      </c>
      <c r="K126" s="282">
        <v>496</v>
      </c>
      <c r="L126" s="282">
        <v>100</v>
      </c>
      <c r="M126" s="282" t="s">
        <v>442</v>
      </c>
      <c r="N126" s="282">
        <v>596</v>
      </c>
      <c r="O126" s="282">
        <v>10</v>
      </c>
      <c r="P126" s="282">
        <v>30</v>
      </c>
      <c r="Q126" s="282">
        <v>136</v>
      </c>
      <c r="R126" s="282">
        <v>14687</v>
      </c>
      <c r="T126" s="328"/>
      <c r="U126" s="106"/>
      <c r="V126" s="290"/>
    </row>
    <row r="127" spans="1:22" ht="18" x14ac:dyDescent="0.25">
      <c r="A127" s="281" t="s">
        <v>422</v>
      </c>
      <c r="B127" s="294">
        <v>7020</v>
      </c>
      <c r="C127" s="294">
        <v>5001</v>
      </c>
      <c r="D127" s="294">
        <v>2910</v>
      </c>
      <c r="E127" s="294">
        <v>165</v>
      </c>
      <c r="F127" s="294">
        <v>28</v>
      </c>
      <c r="G127" s="294">
        <v>15124</v>
      </c>
      <c r="H127" s="294">
        <v>55</v>
      </c>
      <c r="I127" s="294">
        <v>59</v>
      </c>
      <c r="J127" s="294">
        <v>114</v>
      </c>
      <c r="K127" s="294">
        <v>563</v>
      </c>
      <c r="L127" s="294">
        <v>100</v>
      </c>
      <c r="M127" s="294" t="s">
        <v>442</v>
      </c>
      <c r="N127" s="294">
        <v>663</v>
      </c>
      <c r="O127" s="294">
        <v>10</v>
      </c>
      <c r="P127" s="294">
        <v>30</v>
      </c>
      <c r="Q127" s="294">
        <v>169</v>
      </c>
      <c r="R127" s="294">
        <v>16110</v>
      </c>
      <c r="T127" s="328"/>
      <c r="U127" s="106"/>
      <c r="V127" s="290"/>
    </row>
    <row r="128" spans="1:22" ht="22.5" customHeight="1" x14ac:dyDescent="0.25">
      <c r="A128" s="281" t="s">
        <v>419</v>
      </c>
      <c r="B128" s="294">
        <v>8114</v>
      </c>
      <c r="C128" s="294">
        <v>5021</v>
      </c>
      <c r="D128" s="294">
        <v>3455</v>
      </c>
      <c r="E128" s="294">
        <v>167</v>
      </c>
      <c r="F128" s="294">
        <v>30</v>
      </c>
      <c r="G128" s="294">
        <v>16787</v>
      </c>
      <c r="H128" s="294">
        <v>61</v>
      </c>
      <c r="I128" s="294">
        <v>70</v>
      </c>
      <c r="J128" s="294">
        <v>131</v>
      </c>
      <c r="K128" s="294">
        <v>632</v>
      </c>
      <c r="L128" s="294">
        <v>100</v>
      </c>
      <c r="M128" s="294" t="s">
        <v>442</v>
      </c>
      <c r="N128" s="294">
        <v>732</v>
      </c>
      <c r="O128" s="294">
        <v>9</v>
      </c>
      <c r="P128" s="294">
        <v>31</v>
      </c>
      <c r="Q128" s="294">
        <v>183</v>
      </c>
      <c r="R128" s="294">
        <v>17873</v>
      </c>
      <c r="T128" s="106"/>
      <c r="U128" s="106"/>
      <c r="V128" s="290"/>
    </row>
    <row r="129" spans="1:22" ht="18" x14ac:dyDescent="0.25">
      <c r="A129" s="281" t="s">
        <v>420</v>
      </c>
      <c r="B129" s="294">
        <v>8428</v>
      </c>
      <c r="C129" s="294">
        <v>4890</v>
      </c>
      <c r="D129" s="294">
        <v>3678</v>
      </c>
      <c r="E129" s="294">
        <v>157</v>
      </c>
      <c r="F129" s="294">
        <v>28</v>
      </c>
      <c r="G129" s="294">
        <v>17181</v>
      </c>
      <c r="H129" s="294">
        <v>69</v>
      </c>
      <c r="I129" s="294">
        <v>70</v>
      </c>
      <c r="J129" s="294">
        <v>139</v>
      </c>
      <c r="K129" s="294">
        <v>647</v>
      </c>
      <c r="L129" s="294">
        <v>98</v>
      </c>
      <c r="M129" s="294" t="s">
        <v>442</v>
      </c>
      <c r="N129" s="294">
        <v>745</v>
      </c>
      <c r="O129" s="294">
        <v>8</v>
      </c>
      <c r="P129" s="294">
        <v>27</v>
      </c>
      <c r="Q129" s="294">
        <v>177</v>
      </c>
      <c r="R129" s="294">
        <v>18277</v>
      </c>
      <c r="T129" s="328"/>
      <c r="U129" s="106"/>
      <c r="V129" s="290"/>
    </row>
    <row r="130" spans="1:22" ht="18" x14ac:dyDescent="0.25">
      <c r="A130" s="281" t="s">
        <v>421</v>
      </c>
      <c r="B130" s="294">
        <v>10412</v>
      </c>
      <c r="C130" s="294">
        <v>4758</v>
      </c>
      <c r="D130" s="294">
        <v>5509</v>
      </c>
      <c r="E130" s="294">
        <v>147</v>
      </c>
      <c r="F130" s="294">
        <v>29</v>
      </c>
      <c r="G130" s="294">
        <v>20855</v>
      </c>
      <c r="H130" s="294">
        <v>96</v>
      </c>
      <c r="I130" s="294">
        <v>76</v>
      </c>
      <c r="J130" s="294">
        <v>172</v>
      </c>
      <c r="K130" s="294">
        <v>745</v>
      </c>
      <c r="L130" s="294">
        <v>90</v>
      </c>
      <c r="M130" s="294" t="s">
        <v>442</v>
      </c>
      <c r="N130" s="294">
        <v>835</v>
      </c>
      <c r="O130" s="294">
        <v>8</v>
      </c>
      <c r="P130" s="294">
        <v>31</v>
      </c>
      <c r="Q130" s="294">
        <v>194</v>
      </c>
      <c r="R130" s="294">
        <v>22095</v>
      </c>
      <c r="S130" s="320"/>
      <c r="T130" s="328"/>
      <c r="U130" s="106"/>
      <c r="V130" s="290"/>
    </row>
    <row r="131" spans="1:22" ht="18" x14ac:dyDescent="0.25">
      <c r="A131" s="281" t="s">
        <v>456</v>
      </c>
      <c r="B131" s="294">
        <v>12685</v>
      </c>
      <c r="C131" s="294">
        <v>4466</v>
      </c>
      <c r="D131" s="294">
        <v>7526</v>
      </c>
      <c r="E131" s="294">
        <v>144</v>
      </c>
      <c r="F131" s="294">
        <v>29</v>
      </c>
      <c r="G131" s="294">
        <v>24850</v>
      </c>
      <c r="H131" s="294">
        <v>119</v>
      </c>
      <c r="I131" s="294">
        <v>85</v>
      </c>
      <c r="J131" s="294">
        <v>204</v>
      </c>
      <c r="K131" s="294">
        <v>785</v>
      </c>
      <c r="L131" s="294">
        <v>89</v>
      </c>
      <c r="M131" s="294" t="s">
        <v>442</v>
      </c>
      <c r="N131" s="294">
        <v>874</v>
      </c>
      <c r="O131" s="294">
        <v>9</v>
      </c>
      <c r="P131" s="294">
        <v>51</v>
      </c>
      <c r="Q131" s="294">
        <v>201</v>
      </c>
      <c r="R131" s="294">
        <v>26189</v>
      </c>
      <c r="S131" s="320"/>
      <c r="T131" s="328"/>
      <c r="U131" s="106"/>
      <c r="V131" s="290"/>
    </row>
    <row r="132" spans="1:22" ht="26.25" customHeight="1" x14ac:dyDescent="0.25">
      <c r="A132" s="281" t="s">
        <v>457</v>
      </c>
      <c r="B132" s="341" t="s">
        <v>473</v>
      </c>
      <c r="C132" s="294">
        <v>4437</v>
      </c>
      <c r="D132" s="341" t="s">
        <v>473</v>
      </c>
      <c r="E132" s="294">
        <v>152</v>
      </c>
      <c r="F132" s="294">
        <v>26</v>
      </c>
      <c r="G132" s="294">
        <v>28639</v>
      </c>
      <c r="H132" s="294">
        <v>141</v>
      </c>
      <c r="I132" s="294">
        <v>88</v>
      </c>
      <c r="J132" s="294">
        <v>229</v>
      </c>
      <c r="K132" s="294">
        <v>892</v>
      </c>
      <c r="L132" s="294">
        <v>91</v>
      </c>
      <c r="M132" s="294" t="s">
        <v>442</v>
      </c>
      <c r="N132" s="294">
        <v>983</v>
      </c>
      <c r="O132" s="294">
        <v>15</v>
      </c>
      <c r="P132" s="294">
        <v>60</v>
      </c>
      <c r="Q132" s="294">
        <v>209</v>
      </c>
      <c r="R132" s="294">
        <v>30135</v>
      </c>
      <c r="S132" s="320"/>
      <c r="T132" s="328"/>
      <c r="U132" s="106"/>
      <c r="V132" s="290"/>
    </row>
    <row r="133" spans="1:22" ht="18" x14ac:dyDescent="0.25">
      <c r="A133" s="281" t="s">
        <v>458</v>
      </c>
      <c r="B133" s="341" t="s">
        <v>473</v>
      </c>
      <c r="C133" s="294">
        <v>4415</v>
      </c>
      <c r="D133" s="341" t="s">
        <v>473</v>
      </c>
      <c r="E133" s="294">
        <v>158</v>
      </c>
      <c r="F133" s="294">
        <v>24</v>
      </c>
      <c r="G133" s="294">
        <v>32486</v>
      </c>
      <c r="H133" s="294">
        <v>181</v>
      </c>
      <c r="I133" s="294">
        <v>89</v>
      </c>
      <c r="J133" s="294">
        <v>270</v>
      </c>
      <c r="K133" s="294">
        <v>1017</v>
      </c>
      <c r="L133" s="294">
        <v>104</v>
      </c>
      <c r="M133" s="294" t="s">
        <v>442</v>
      </c>
      <c r="N133" s="294">
        <v>1121</v>
      </c>
      <c r="O133" s="294">
        <v>20</v>
      </c>
      <c r="P133" s="294">
        <v>63</v>
      </c>
      <c r="Q133" s="294">
        <v>210</v>
      </c>
      <c r="R133" s="294">
        <v>34170</v>
      </c>
      <c r="S133" s="320"/>
      <c r="T133" s="328"/>
      <c r="U133" s="106"/>
      <c r="V133" s="290"/>
    </row>
    <row r="134" spans="1:22" ht="18" x14ac:dyDescent="0.25">
      <c r="A134" s="281" t="s">
        <v>459</v>
      </c>
      <c r="B134" s="341" t="s">
        <v>473</v>
      </c>
      <c r="C134" s="294">
        <v>4302</v>
      </c>
      <c r="D134" s="341" t="s">
        <v>473</v>
      </c>
      <c r="E134" s="294">
        <v>161</v>
      </c>
      <c r="F134" s="294">
        <v>24</v>
      </c>
      <c r="G134" s="294">
        <v>36755</v>
      </c>
      <c r="H134" s="294">
        <v>241</v>
      </c>
      <c r="I134" s="294">
        <v>89</v>
      </c>
      <c r="J134" s="294">
        <v>330</v>
      </c>
      <c r="K134" s="294">
        <v>1105</v>
      </c>
      <c r="L134" s="294">
        <v>106</v>
      </c>
      <c r="M134" s="294" t="s">
        <v>442</v>
      </c>
      <c r="N134" s="294">
        <v>1211</v>
      </c>
      <c r="O134" s="294">
        <v>20</v>
      </c>
      <c r="P134" s="294">
        <v>95</v>
      </c>
      <c r="Q134" s="294">
        <v>223</v>
      </c>
      <c r="R134" s="294">
        <v>38634</v>
      </c>
      <c r="S134" s="320"/>
      <c r="T134" s="328"/>
      <c r="U134" s="337"/>
      <c r="V134" s="290"/>
    </row>
    <row r="135" spans="1:22" ht="18" x14ac:dyDescent="0.25">
      <c r="A135" s="281" t="s">
        <v>499</v>
      </c>
      <c r="B135" s="341" t="s">
        <v>473</v>
      </c>
      <c r="C135" s="294">
        <v>4255</v>
      </c>
      <c r="D135" s="341" t="s">
        <v>473</v>
      </c>
      <c r="E135" s="294">
        <v>147</v>
      </c>
      <c r="F135" s="294">
        <v>21</v>
      </c>
      <c r="G135" s="294">
        <v>41378</v>
      </c>
      <c r="H135" s="294">
        <v>276</v>
      </c>
      <c r="I135" s="294">
        <v>91</v>
      </c>
      <c r="J135" s="294">
        <v>367</v>
      </c>
      <c r="K135" s="294">
        <v>1295</v>
      </c>
      <c r="L135" s="294">
        <v>112</v>
      </c>
      <c r="M135" s="294">
        <v>0</v>
      </c>
      <c r="N135" s="294">
        <v>1407</v>
      </c>
      <c r="O135" s="294">
        <v>20</v>
      </c>
      <c r="P135" s="294">
        <v>161</v>
      </c>
      <c r="Q135" s="294">
        <v>163</v>
      </c>
      <c r="R135" s="294">
        <v>43496</v>
      </c>
      <c r="S135" s="320"/>
      <c r="T135" s="328"/>
      <c r="U135" s="337"/>
      <c r="V135" s="290"/>
    </row>
    <row r="136" spans="1:22" ht="21" customHeight="1" x14ac:dyDescent="0.25">
      <c r="A136" s="281" t="s">
        <v>500</v>
      </c>
      <c r="B136" s="341" t="s">
        <v>473</v>
      </c>
      <c r="C136" s="294">
        <v>4271</v>
      </c>
      <c r="D136" s="341" t="s">
        <v>473</v>
      </c>
      <c r="E136" s="294">
        <v>146</v>
      </c>
      <c r="F136" s="294">
        <v>20</v>
      </c>
      <c r="G136" s="294">
        <v>46825</v>
      </c>
      <c r="H136" s="341" t="s">
        <v>473</v>
      </c>
      <c r="I136" s="341" t="s">
        <v>473</v>
      </c>
      <c r="J136" s="294">
        <v>401</v>
      </c>
      <c r="K136" s="341" t="s">
        <v>473</v>
      </c>
      <c r="L136" s="341" t="s">
        <v>473</v>
      </c>
      <c r="M136" s="294">
        <v>0</v>
      </c>
      <c r="N136" s="294">
        <v>1537</v>
      </c>
      <c r="O136" s="294">
        <v>20</v>
      </c>
      <c r="P136" s="294">
        <v>269</v>
      </c>
      <c r="Q136" s="294">
        <v>167</v>
      </c>
      <c r="R136" s="294">
        <v>49219</v>
      </c>
      <c r="S136" s="320"/>
      <c r="T136" s="328"/>
      <c r="U136" s="337"/>
      <c r="V136" s="290"/>
    </row>
    <row r="137" spans="1:22" ht="7.5" customHeight="1" x14ac:dyDescent="0.25">
      <c r="A137" s="281"/>
      <c r="B137" s="294"/>
      <c r="C137" s="294"/>
      <c r="D137" s="294"/>
      <c r="E137" s="294"/>
      <c r="F137" s="294"/>
      <c r="G137" s="294"/>
      <c r="H137" s="294"/>
      <c r="I137" s="294"/>
      <c r="J137" s="294"/>
      <c r="K137" s="294"/>
      <c r="L137" s="294"/>
      <c r="M137" s="294"/>
      <c r="N137" s="294"/>
      <c r="O137" s="294"/>
      <c r="P137" s="294"/>
      <c r="Q137" s="294"/>
      <c r="R137" s="294"/>
      <c r="S137" s="320"/>
      <c r="V137" s="290"/>
    </row>
    <row r="138" spans="1:22" ht="8.25" customHeight="1" x14ac:dyDescent="0.2">
      <c r="A138" s="36"/>
      <c r="B138" s="117"/>
      <c r="C138" s="117"/>
      <c r="D138" s="117"/>
      <c r="E138" s="118"/>
      <c r="F138" s="118"/>
      <c r="G138" s="118"/>
      <c r="H138" s="118"/>
      <c r="I138" s="118"/>
      <c r="J138" s="118"/>
      <c r="K138" s="118"/>
      <c r="L138" s="118"/>
      <c r="M138" s="118"/>
      <c r="N138" s="118"/>
      <c r="O138" s="118"/>
    </row>
    <row r="139" spans="1:22" ht="56.25" customHeight="1" x14ac:dyDescent="0.2">
      <c r="A139" s="435" t="s">
        <v>443</v>
      </c>
      <c r="B139" s="435"/>
      <c r="C139" s="435"/>
      <c r="D139" s="435"/>
      <c r="E139" s="435"/>
      <c r="F139" s="435"/>
      <c r="G139" s="435"/>
      <c r="H139" s="435"/>
      <c r="I139" s="435"/>
      <c r="J139" s="435"/>
      <c r="K139" s="435"/>
    </row>
    <row r="140" spans="1:22" ht="44.25" customHeight="1" x14ac:dyDescent="0.2">
      <c r="A140" s="440" t="s">
        <v>444</v>
      </c>
      <c r="B140" s="440"/>
      <c r="C140" s="440"/>
      <c r="D140" s="440"/>
      <c r="E140" s="440"/>
      <c r="F140" s="440"/>
      <c r="G140" s="440"/>
      <c r="H140" s="440"/>
      <c r="I140" s="440"/>
      <c r="J140" s="440"/>
      <c r="K140" s="440"/>
    </row>
    <row r="141" spans="1:22" ht="14.25" customHeight="1" x14ac:dyDescent="0.2">
      <c r="A141" s="429" t="s">
        <v>352</v>
      </c>
      <c r="B141" s="429"/>
      <c r="C141" s="429"/>
      <c r="D141" s="429"/>
      <c r="E141" s="429"/>
      <c r="F141" s="429"/>
      <c r="G141" s="429"/>
      <c r="H141" s="325"/>
      <c r="I141" s="325"/>
      <c r="J141" s="325"/>
      <c r="K141" s="321"/>
    </row>
    <row r="142" spans="1:22" ht="42" customHeight="1" x14ac:dyDescent="0.2">
      <c r="A142" s="442" t="s">
        <v>445</v>
      </c>
      <c r="B142" s="442"/>
      <c r="C142" s="442"/>
      <c r="D142" s="442"/>
      <c r="E142" s="442"/>
      <c r="F142" s="442"/>
      <c r="G142" s="442"/>
      <c r="H142" s="442"/>
      <c r="I142" s="442"/>
      <c r="J142" s="442"/>
      <c r="K142" s="442"/>
    </row>
    <row r="143" spans="1:22" ht="14.25" customHeight="1" x14ac:dyDescent="0.2">
      <c r="A143" s="441" t="s">
        <v>353</v>
      </c>
      <c r="B143" s="441"/>
      <c r="C143" s="441"/>
      <c r="D143" s="441"/>
      <c r="E143" s="441"/>
      <c r="F143" s="441"/>
      <c r="G143" s="441"/>
      <c r="H143" s="441"/>
      <c r="I143" s="441"/>
      <c r="J143" s="441"/>
      <c r="K143" s="441"/>
    </row>
    <row r="144" spans="1:22" ht="14.25" x14ac:dyDescent="0.2">
      <c r="A144" s="441" t="s">
        <v>446</v>
      </c>
      <c r="B144" s="441"/>
      <c r="C144" s="441"/>
      <c r="D144" s="441"/>
      <c r="E144" s="441"/>
      <c r="F144" s="441"/>
      <c r="G144" s="441"/>
      <c r="H144" s="441"/>
      <c r="I144" s="441"/>
      <c r="J144" s="441"/>
      <c r="K144" s="441"/>
    </row>
    <row r="145" spans="1:11" ht="14.25" x14ac:dyDescent="0.2">
      <c r="A145" s="322" t="s">
        <v>354</v>
      </c>
      <c r="B145" s="326"/>
      <c r="C145" s="326"/>
      <c r="D145" s="326"/>
      <c r="E145" s="326"/>
      <c r="F145" s="326"/>
      <c r="G145" s="326"/>
      <c r="H145" s="326"/>
      <c r="I145" s="326"/>
      <c r="J145" s="326"/>
      <c r="K145" s="326"/>
    </row>
    <row r="146" spans="1:11" ht="14.25" x14ac:dyDescent="0.2">
      <c r="A146" s="327" t="s">
        <v>355</v>
      </c>
      <c r="B146" s="327"/>
      <c r="C146" s="327"/>
      <c r="D146" s="327"/>
      <c r="E146" s="327"/>
      <c r="F146" s="327"/>
      <c r="G146" s="327"/>
      <c r="H146" s="327"/>
      <c r="I146" s="327"/>
      <c r="J146" s="327"/>
      <c r="K146" s="327"/>
    </row>
    <row r="147" spans="1:11" ht="27.75" customHeight="1" x14ac:dyDescent="0.2">
      <c r="A147" s="433" t="s">
        <v>460</v>
      </c>
      <c r="B147" s="433"/>
      <c r="C147" s="433"/>
      <c r="D147" s="433"/>
      <c r="E147" s="433"/>
      <c r="F147" s="433"/>
      <c r="G147" s="433"/>
      <c r="H147" s="433"/>
      <c r="I147" s="433"/>
      <c r="J147" s="433"/>
      <c r="K147" s="433"/>
    </row>
    <row r="148" spans="1:11" ht="14.25" x14ac:dyDescent="0.2">
      <c r="A148" s="434" t="s">
        <v>461</v>
      </c>
      <c r="B148" s="434"/>
      <c r="C148" s="434"/>
      <c r="D148" s="434"/>
      <c r="E148" s="434"/>
      <c r="F148" s="434"/>
      <c r="G148" s="434"/>
      <c r="H148" s="434"/>
      <c r="I148" s="434"/>
      <c r="J148" s="434"/>
      <c r="K148" s="434"/>
    </row>
  </sheetData>
  <mergeCells count="48">
    <mergeCell ref="A147:K147"/>
    <mergeCell ref="A148:K148"/>
    <mergeCell ref="A139:K139"/>
    <mergeCell ref="A140:K140"/>
    <mergeCell ref="A141:G141"/>
    <mergeCell ref="A144:K144"/>
    <mergeCell ref="A142:K142"/>
    <mergeCell ref="A143:K143"/>
    <mergeCell ref="R90:R91"/>
    <mergeCell ref="L90:L91"/>
    <mergeCell ref="M90:M91"/>
    <mergeCell ref="N90:N91"/>
    <mergeCell ref="O90:O91"/>
    <mergeCell ref="P90:P91"/>
    <mergeCell ref="Q90:Q91"/>
    <mergeCell ref="R3:R4"/>
    <mergeCell ref="S3:S4"/>
    <mergeCell ref="C3:D3"/>
    <mergeCell ref="E3:E4"/>
    <mergeCell ref="F3:F4"/>
    <mergeCell ref="G3:G4"/>
    <mergeCell ref="H3:H4"/>
    <mergeCell ref="I3:I4"/>
    <mergeCell ref="J3:J4"/>
    <mergeCell ref="K3:K4"/>
    <mergeCell ref="L3:L4"/>
    <mergeCell ref="M3:M4"/>
    <mergeCell ref="N3:N4"/>
    <mergeCell ref="O3:O4"/>
    <mergeCell ref="P3:P4"/>
    <mergeCell ref="Q3:Q4"/>
    <mergeCell ref="A75:K75"/>
    <mergeCell ref="A74:K74"/>
    <mergeCell ref="A76:G76"/>
    <mergeCell ref="A77:K77"/>
    <mergeCell ref="A78:K78"/>
    <mergeCell ref="A79:K79"/>
    <mergeCell ref="H90:H91"/>
    <mergeCell ref="I90:I91"/>
    <mergeCell ref="J90:J91"/>
    <mergeCell ref="K90:K91"/>
    <mergeCell ref="B90:C90"/>
    <mergeCell ref="D90:D91"/>
    <mergeCell ref="E90:E91"/>
    <mergeCell ref="A83:K83"/>
    <mergeCell ref="A84:K84"/>
    <mergeCell ref="F90:F91"/>
    <mergeCell ref="G90:G91"/>
  </mergeCells>
  <hyperlinks>
    <hyperlink ref="A76" r:id="rId1" xr:uid="{00000000-0004-0000-0A00-000000000000}"/>
    <hyperlink ref="A81" r:id="rId2" xr:uid="{00000000-0004-0000-0A00-000001000000}"/>
    <hyperlink ref="A78" r:id="rId3" xr:uid="{00000000-0004-0000-0A00-000002000000}"/>
    <hyperlink ref="A79" r:id="rId4" xr:uid="{00000000-0004-0000-0A00-000003000000}"/>
    <hyperlink ref="A141" r:id="rId5" xr:uid="{00000000-0004-0000-0A00-000004000000}"/>
    <hyperlink ref="A146" r:id="rId6" xr:uid="{00000000-0004-0000-0A00-000005000000}"/>
    <hyperlink ref="A143" r:id="rId7" xr:uid="{00000000-0004-0000-0A00-000006000000}"/>
    <hyperlink ref="A144" r:id="rId8" xr:uid="{00000000-0004-0000-0A00-000007000000}"/>
  </hyperlinks>
  <pageMargins left="0.70866141732283472" right="0.70866141732283472" top="0.74803149606299213" bottom="0.74803149606299213" header="0.31496062992125984" footer="0.31496062992125984"/>
  <pageSetup paperSize="9" scale="30" orientation="portrait"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37:Q113"/>
  <sheetViews>
    <sheetView topLeftCell="A10" zoomScale="85" zoomScaleNormal="85" workbookViewId="0">
      <selection activeCell="Q77" sqref="Q77"/>
    </sheetView>
  </sheetViews>
  <sheetFormatPr defaultRowHeight="12.75" x14ac:dyDescent="0.2"/>
  <cols>
    <col min="1" max="1" width="35.7109375" customWidth="1"/>
    <col min="2" max="2" width="12.5703125" customWidth="1"/>
    <col min="3" max="3" width="10.7109375" customWidth="1"/>
    <col min="4" max="4" width="8.85546875" customWidth="1"/>
    <col min="5" max="5" width="8" customWidth="1"/>
    <col min="6" max="6" width="7.85546875" customWidth="1"/>
    <col min="7" max="7" width="10" customWidth="1"/>
    <col min="8" max="8" width="9.85546875" customWidth="1"/>
    <col min="9" max="9" width="10.7109375" customWidth="1"/>
    <col min="10" max="10" width="8.85546875" customWidth="1"/>
    <col min="11" max="11" width="13.140625" customWidth="1"/>
    <col min="12" max="12" width="9.7109375" customWidth="1"/>
    <col min="13" max="13" width="8.28515625" customWidth="1"/>
    <col min="14" max="14" width="11.85546875" customWidth="1"/>
  </cols>
  <sheetData>
    <row r="37" spans="1:14" ht="15.75" x14ac:dyDescent="0.25">
      <c r="A37" s="1" t="s">
        <v>501</v>
      </c>
      <c r="B37" s="108"/>
      <c r="C37" s="108"/>
      <c r="D37" s="108"/>
      <c r="E37" s="108"/>
      <c r="F37" s="108"/>
      <c r="G37" s="108"/>
      <c r="H37" s="108"/>
      <c r="I37" s="108"/>
      <c r="J37" s="108"/>
      <c r="K37" s="108"/>
      <c r="L37" s="108"/>
    </row>
    <row r="38" spans="1:14" ht="14.25" x14ac:dyDescent="0.2">
      <c r="A38" s="108"/>
      <c r="B38" s="108"/>
      <c r="C38" s="108"/>
      <c r="D38" s="108"/>
      <c r="E38" s="108"/>
      <c r="F38" s="108"/>
      <c r="G38" s="108"/>
      <c r="H38" s="108"/>
      <c r="I38" s="108"/>
      <c r="J38" s="108"/>
      <c r="K38" s="108"/>
      <c r="L38" s="108"/>
      <c r="M38" s="30"/>
      <c r="N38" s="30"/>
    </row>
    <row r="39" spans="1:14" ht="15.75" x14ac:dyDescent="0.25">
      <c r="A39" s="109"/>
      <c r="B39" s="443" t="s">
        <v>171</v>
      </c>
      <c r="C39" s="443"/>
      <c r="D39" s="443"/>
      <c r="E39" s="443"/>
      <c r="F39" s="443"/>
      <c r="G39" s="443"/>
      <c r="H39" s="443"/>
      <c r="I39" s="443"/>
      <c r="J39" s="443"/>
      <c r="K39" s="443"/>
      <c r="L39" s="443"/>
      <c r="M39" s="107"/>
      <c r="N39" s="156"/>
    </row>
    <row r="40" spans="1:14" ht="78" customHeight="1" x14ac:dyDescent="0.25">
      <c r="A40" s="112"/>
      <c r="B40" s="155" t="s">
        <v>161</v>
      </c>
      <c r="C40" s="155" t="s">
        <v>162</v>
      </c>
      <c r="D40" s="155" t="s">
        <v>163</v>
      </c>
      <c r="E40" s="155" t="s">
        <v>295</v>
      </c>
      <c r="F40" s="155" t="s">
        <v>164</v>
      </c>
      <c r="G40" s="155" t="s">
        <v>165</v>
      </c>
      <c r="H40" s="155" t="s">
        <v>296</v>
      </c>
      <c r="I40" s="155" t="s">
        <v>166</v>
      </c>
      <c r="J40" s="155" t="s">
        <v>297</v>
      </c>
      <c r="K40" s="155" t="s">
        <v>167</v>
      </c>
      <c r="L40" s="155" t="s">
        <v>168</v>
      </c>
      <c r="M40" s="155" t="s">
        <v>169</v>
      </c>
      <c r="N40" s="113" t="s">
        <v>48</v>
      </c>
    </row>
    <row r="41" spans="1:14" ht="15.75" x14ac:dyDescent="0.25">
      <c r="A41" s="1" t="s">
        <v>75</v>
      </c>
      <c r="B41" s="12"/>
      <c r="C41" s="12"/>
      <c r="D41" s="12"/>
      <c r="E41" s="12"/>
      <c r="F41" s="12"/>
      <c r="G41" s="12"/>
      <c r="H41" s="12"/>
      <c r="I41" s="12"/>
      <c r="J41" s="12"/>
      <c r="K41" s="12"/>
      <c r="L41" s="12"/>
      <c r="M41" s="12"/>
      <c r="N41" s="115" t="s">
        <v>144</v>
      </c>
    </row>
    <row r="42" spans="1:14" ht="15" x14ac:dyDescent="0.2">
      <c r="A42" s="12" t="s">
        <v>153</v>
      </c>
      <c r="B42" s="349">
        <v>2.4</v>
      </c>
      <c r="C42" s="349" t="s">
        <v>508</v>
      </c>
      <c r="D42" s="349">
        <v>0</v>
      </c>
      <c r="E42" s="349" t="s">
        <v>509</v>
      </c>
      <c r="F42" s="349" t="s">
        <v>510</v>
      </c>
      <c r="G42" s="349" t="s">
        <v>506</v>
      </c>
      <c r="H42" s="349" t="s">
        <v>506</v>
      </c>
      <c r="I42" s="349" t="s">
        <v>508</v>
      </c>
      <c r="J42" s="349" t="s">
        <v>511</v>
      </c>
      <c r="K42" s="349">
        <v>0.9</v>
      </c>
      <c r="L42" s="349" t="s">
        <v>506</v>
      </c>
      <c r="M42" s="349">
        <v>0</v>
      </c>
      <c r="N42" s="349">
        <v>3.4</v>
      </c>
    </row>
    <row r="43" spans="1:14" ht="15" x14ac:dyDescent="0.2">
      <c r="A43" s="12" t="s">
        <v>146</v>
      </c>
      <c r="B43" s="349">
        <v>0.4</v>
      </c>
      <c r="C43" s="349" t="s">
        <v>508</v>
      </c>
      <c r="D43" s="349">
        <v>0.1</v>
      </c>
      <c r="E43" s="349" t="s">
        <v>509</v>
      </c>
      <c r="F43" s="349" t="s">
        <v>510</v>
      </c>
      <c r="G43" s="349" t="s">
        <v>506</v>
      </c>
      <c r="H43" s="349" t="s">
        <v>506</v>
      </c>
      <c r="I43" s="349" t="s">
        <v>508</v>
      </c>
      <c r="J43" s="349" t="s">
        <v>511</v>
      </c>
      <c r="K43" s="349">
        <v>0</v>
      </c>
      <c r="L43" s="349" t="s">
        <v>506</v>
      </c>
      <c r="M43" s="349" t="s">
        <v>509</v>
      </c>
      <c r="N43" s="349">
        <v>0.5</v>
      </c>
    </row>
    <row r="44" spans="1:14" ht="15" x14ac:dyDescent="0.2">
      <c r="A44" s="12" t="s">
        <v>29</v>
      </c>
      <c r="B44" s="349">
        <v>16.2</v>
      </c>
      <c r="C44" s="349">
        <v>2.9</v>
      </c>
      <c r="D44" s="349">
        <v>10.8</v>
      </c>
      <c r="E44" s="349" t="s">
        <v>509</v>
      </c>
      <c r="F44" s="349">
        <v>0</v>
      </c>
      <c r="G44" s="349">
        <v>0.2</v>
      </c>
      <c r="H44" s="349" t="s">
        <v>506</v>
      </c>
      <c r="I44" s="349">
        <v>25.6</v>
      </c>
      <c r="J44" s="349" t="s">
        <v>511</v>
      </c>
      <c r="K44" s="349">
        <v>82.7</v>
      </c>
      <c r="L44" s="349" t="s">
        <v>506</v>
      </c>
      <c r="M44" s="349" t="s">
        <v>509</v>
      </c>
      <c r="N44" s="349">
        <v>138.4</v>
      </c>
    </row>
    <row r="45" spans="1:14" ht="15" x14ac:dyDescent="0.2">
      <c r="A45" s="12" t="s">
        <v>154</v>
      </c>
      <c r="B45" s="349">
        <v>3.5</v>
      </c>
      <c r="C45" s="349" t="s">
        <v>508</v>
      </c>
      <c r="D45" s="349">
        <v>0</v>
      </c>
      <c r="E45" s="349" t="s">
        <v>509</v>
      </c>
      <c r="F45" s="349">
        <v>0</v>
      </c>
      <c r="G45" s="349" t="s">
        <v>506</v>
      </c>
      <c r="H45" s="349" t="s">
        <v>506</v>
      </c>
      <c r="I45" s="349" t="s">
        <v>508</v>
      </c>
      <c r="J45" s="349" t="s">
        <v>511</v>
      </c>
      <c r="K45" s="349">
        <v>0</v>
      </c>
      <c r="L45" s="349" t="s">
        <v>506</v>
      </c>
      <c r="M45" s="349" t="s">
        <v>509</v>
      </c>
      <c r="N45" s="349">
        <v>3.5</v>
      </c>
    </row>
    <row r="46" spans="1:14" ht="15" x14ac:dyDescent="0.2">
      <c r="A46" s="12" t="s">
        <v>155</v>
      </c>
      <c r="B46" s="349">
        <v>24.6</v>
      </c>
      <c r="C46" s="349">
        <v>0</v>
      </c>
      <c r="D46" s="349">
        <v>0.6</v>
      </c>
      <c r="E46" s="349" t="s">
        <v>509</v>
      </c>
      <c r="F46" s="349" t="s">
        <v>510</v>
      </c>
      <c r="G46" s="349" t="s">
        <v>506</v>
      </c>
      <c r="H46" s="349" t="s">
        <v>506</v>
      </c>
      <c r="I46" s="349">
        <v>0</v>
      </c>
      <c r="J46" s="349" t="s">
        <v>511</v>
      </c>
      <c r="K46" s="349">
        <v>0.4</v>
      </c>
      <c r="L46" s="349" t="s">
        <v>506</v>
      </c>
      <c r="M46" s="349">
        <v>0</v>
      </c>
      <c r="N46" s="349">
        <v>25.6</v>
      </c>
    </row>
    <row r="47" spans="1:14" ht="15" x14ac:dyDescent="0.2">
      <c r="A47" s="12" t="s">
        <v>156</v>
      </c>
      <c r="B47" s="349">
        <v>0</v>
      </c>
      <c r="C47" s="349" t="s">
        <v>508</v>
      </c>
      <c r="D47" s="349">
        <v>0.2</v>
      </c>
      <c r="E47" s="349" t="s">
        <v>509</v>
      </c>
      <c r="F47" s="349">
        <v>0</v>
      </c>
      <c r="G47" s="349" t="s">
        <v>506</v>
      </c>
      <c r="H47" s="349" t="s">
        <v>506</v>
      </c>
      <c r="I47" s="349" t="s">
        <v>508</v>
      </c>
      <c r="J47" s="349" t="s">
        <v>511</v>
      </c>
      <c r="K47" s="349">
        <v>6.8</v>
      </c>
      <c r="L47" s="349" t="s">
        <v>506</v>
      </c>
      <c r="M47" s="349" t="s">
        <v>509</v>
      </c>
      <c r="N47" s="349">
        <v>7.1</v>
      </c>
    </row>
    <row r="48" spans="1:14" ht="18" x14ac:dyDescent="0.2">
      <c r="A48" s="12" t="s">
        <v>313</v>
      </c>
      <c r="B48" s="349">
        <v>2.1</v>
      </c>
      <c r="C48" s="349" t="s">
        <v>508</v>
      </c>
      <c r="D48" s="349">
        <v>0.3</v>
      </c>
      <c r="E48" s="349" t="s">
        <v>509</v>
      </c>
      <c r="F48" s="349">
        <v>0</v>
      </c>
      <c r="G48" s="349" t="s">
        <v>506</v>
      </c>
      <c r="H48" s="349" t="s">
        <v>506</v>
      </c>
      <c r="I48" s="349" t="s">
        <v>508</v>
      </c>
      <c r="J48" s="349" t="s">
        <v>511</v>
      </c>
      <c r="K48" s="349">
        <v>0.1</v>
      </c>
      <c r="L48" s="349" t="s">
        <v>506</v>
      </c>
      <c r="M48" s="349" t="s">
        <v>509</v>
      </c>
      <c r="N48" s="349">
        <v>2.5</v>
      </c>
    </row>
    <row r="49" spans="1:17" ht="15" x14ac:dyDescent="0.2">
      <c r="A49" s="12" t="s">
        <v>356</v>
      </c>
      <c r="B49" s="349">
        <v>0</v>
      </c>
      <c r="C49" s="349" t="s">
        <v>508</v>
      </c>
      <c r="D49" s="349" t="s">
        <v>511</v>
      </c>
      <c r="E49" s="349" t="s">
        <v>509</v>
      </c>
      <c r="F49" s="349" t="s">
        <v>510</v>
      </c>
      <c r="G49" s="349" t="s">
        <v>506</v>
      </c>
      <c r="H49" s="349" t="s">
        <v>506</v>
      </c>
      <c r="I49" s="349" t="s">
        <v>508</v>
      </c>
      <c r="J49" s="349" t="s">
        <v>511</v>
      </c>
      <c r="K49" s="349" t="s">
        <v>512</v>
      </c>
      <c r="L49" s="349" t="s">
        <v>506</v>
      </c>
      <c r="M49" s="349" t="s">
        <v>509</v>
      </c>
      <c r="N49" s="349">
        <v>0</v>
      </c>
    </row>
    <row r="50" spans="1:17" ht="15" x14ac:dyDescent="0.2">
      <c r="A50" s="12" t="s">
        <v>159</v>
      </c>
      <c r="B50" s="349">
        <v>0.2</v>
      </c>
      <c r="C50" s="349">
        <v>0</v>
      </c>
      <c r="D50" s="349" t="s">
        <v>511</v>
      </c>
      <c r="E50" s="349" t="s">
        <v>509</v>
      </c>
      <c r="F50" s="349" t="s">
        <v>510</v>
      </c>
      <c r="G50" s="349" t="s">
        <v>506</v>
      </c>
      <c r="H50" s="349" t="s">
        <v>506</v>
      </c>
      <c r="I50" s="349">
        <v>0</v>
      </c>
      <c r="J50" s="349" t="s">
        <v>511</v>
      </c>
      <c r="K50" s="349" t="s">
        <v>512</v>
      </c>
      <c r="L50" s="349" t="s">
        <v>506</v>
      </c>
      <c r="M50" s="349" t="s">
        <v>509</v>
      </c>
      <c r="N50" s="349">
        <v>0.2</v>
      </c>
    </row>
    <row r="51" spans="1:17" ht="15" x14ac:dyDescent="0.2">
      <c r="A51" s="12" t="s">
        <v>160</v>
      </c>
      <c r="B51" s="349">
        <v>0</v>
      </c>
      <c r="C51" s="349" t="s">
        <v>508</v>
      </c>
      <c r="D51" s="349">
        <v>0</v>
      </c>
      <c r="E51" s="349" t="s">
        <v>509</v>
      </c>
      <c r="F51" s="349" t="s">
        <v>510</v>
      </c>
      <c r="G51" s="349" t="s">
        <v>506</v>
      </c>
      <c r="H51" s="349" t="s">
        <v>506</v>
      </c>
      <c r="I51" s="349" t="s">
        <v>508</v>
      </c>
      <c r="J51" s="349" t="s">
        <v>511</v>
      </c>
      <c r="K51" s="349">
        <v>0.1</v>
      </c>
      <c r="L51" s="349" t="s">
        <v>506</v>
      </c>
      <c r="M51" s="349" t="s">
        <v>509</v>
      </c>
      <c r="N51" s="349">
        <v>0.1</v>
      </c>
      <c r="O51" s="195"/>
    </row>
    <row r="52" spans="1:17" ht="16.5" thickBot="1" x14ac:dyDescent="0.3">
      <c r="A52" s="350" t="s">
        <v>48</v>
      </c>
      <c r="B52" s="351">
        <v>49.5</v>
      </c>
      <c r="C52" s="351">
        <v>2.9</v>
      </c>
      <c r="D52" s="351">
        <v>12</v>
      </c>
      <c r="E52" s="351" t="s">
        <v>509</v>
      </c>
      <c r="F52" s="351">
        <v>0</v>
      </c>
      <c r="G52" s="351">
        <v>0.2</v>
      </c>
      <c r="H52" s="351" t="s">
        <v>506</v>
      </c>
      <c r="I52" s="351">
        <v>25.6</v>
      </c>
      <c r="J52" s="351" t="s">
        <v>511</v>
      </c>
      <c r="K52" s="351">
        <v>91.1</v>
      </c>
      <c r="L52" s="351" t="s">
        <v>506</v>
      </c>
      <c r="M52" s="351">
        <v>0</v>
      </c>
      <c r="N52" s="351">
        <v>181.4</v>
      </c>
    </row>
    <row r="53" spans="1:17" ht="15.75" x14ac:dyDescent="0.25">
      <c r="A53" s="185" t="s">
        <v>345</v>
      </c>
      <c r="B53" s="194"/>
      <c r="C53" s="194"/>
      <c r="D53" s="194"/>
      <c r="E53" s="194"/>
      <c r="F53" s="194"/>
      <c r="G53" s="194"/>
      <c r="H53" s="194"/>
      <c r="I53" s="194"/>
      <c r="J53" s="194"/>
      <c r="K53" s="194"/>
      <c r="L53" s="194"/>
      <c r="M53" s="194"/>
      <c r="N53" s="194"/>
    </row>
    <row r="54" spans="1:17" ht="15.75" x14ac:dyDescent="0.25">
      <c r="A54" s="352" t="s">
        <v>327</v>
      </c>
      <c r="B54" s="194"/>
      <c r="C54" s="194"/>
      <c r="D54" s="194"/>
      <c r="E54" s="194"/>
      <c r="F54" s="194"/>
      <c r="G54" s="194"/>
      <c r="H54" s="194"/>
      <c r="I54" s="194"/>
      <c r="J54" s="194"/>
      <c r="K54" s="194"/>
      <c r="L54" s="194"/>
      <c r="M54" s="194"/>
      <c r="N54" s="194"/>
    </row>
    <row r="55" spans="1:17" ht="14.25" x14ac:dyDescent="0.2">
      <c r="A55" s="108" t="s">
        <v>267</v>
      </c>
      <c r="B55" s="108"/>
      <c r="C55" s="108"/>
      <c r="D55" s="108"/>
      <c r="E55" s="108"/>
      <c r="F55" s="108"/>
      <c r="G55" s="108"/>
      <c r="H55" s="108"/>
      <c r="I55" s="108"/>
      <c r="J55" s="108"/>
      <c r="K55" s="108"/>
      <c r="L55" s="108"/>
    </row>
    <row r="56" spans="1:17" ht="16.5" customHeight="1" x14ac:dyDescent="0.2">
      <c r="A56" s="177" t="s">
        <v>314</v>
      </c>
      <c r="B56" s="108"/>
      <c r="C56" s="108"/>
      <c r="D56" s="108"/>
      <c r="E56" s="108"/>
      <c r="F56" s="108"/>
      <c r="G56" s="108"/>
      <c r="H56" s="108"/>
      <c r="I56" s="108"/>
      <c r="J56" s="108"/>
      <c r="K56" s="108"/>
      <c r="L56" s="108"/>
    </row>
    <row r="57" spans="1:17" ht="13.15" customHeight="1" x14ac:dyDescent="0.2">
      <c r="A57" s="177" t="s">
        <v>315</v>
      </c>
      <c r="B57" s="108"/>
      <c r="C57" s="108"/>
      <c r="D57" s="108"/>
      <c r="E57" s="108"/>
      <c r="F57" s="108"/>
      <c r="G57" s="108"/>
      <c r="H57" s="108"/>
      <c r="I57" s="108"/>
      <c r="J57" s="108"/>
      <c r="K57" s="108"/>
      <c r="L57" s="108"/>
    </row>
    <row r="58" spans="1:17" ht="12.75" hidden="1" customHeight="1" x14ac:dyDescent="0.25">
      <c r="A58" s="353" t="s">
        <v>311</v>
      </c>
      <c r="B58" s="108"/>
      <c r="C58" s="108"/>
      <c r="D58" s="108"/>
      <c r="E58" s="108"/>
      <c r="F58" s="108"/>
      <c r="G58" s="108"/>
      <c r="H58" s="108"/>
      <c r="I58" s="108"/>
      <c r="J58" s="108"/>
      <c r="K58" s="108"/>
      <c r="L58" s="108"/>
    </row>
    <row r="59" spans="1:17" ht="12.75" hidden="1" customHeight="1" x14ac:dyDescent="0.2">
      <c r="A59" s="108"/>
      <c r="B59" s="108"/>
      <c r="C59" s="108"/>
      <c r="D59" s="108"/>
      <c r="E59" s="108"/>
      <c r="F59" s="108"/>
      <c r="G59" s="108"/>
      <c r="H59" s="108"/>
      <c r="I59" s="108"/>
      <c r="J59" s="108"/>
      <c r="K59" s="108"/>
      <c r="L59" s="108"/>
    </row>
    <row r="60" spans="1:17" ht="12.75" hidden="1" customHeight="1" x14ac:dyDescent="0.2">
      <c r="A60" s="162" t="s">
        <v>74</v>
      </c>
      <c r="B60" s="162" t="s">
        <v>35</v>
      </c>
      <c r="C60" s="163"/>
      <c r="D60" s="163"/>
      <c r="E60" s="163"/>
      <c r="F60" s="163"/>
      <c r="G60" s="163"/>
      <c r="H60" s="163"/>
      <c r="I60" s="163"/>
      <c r="J60" s="163"/>
      <c r="K60" s="163"/>
      <c r="L60" s="163"/>
      <c r="M60" s="164"/>
      <c r="N60" s="164"/>
    </row>
    <row r="61" spans="1:17" ht="12.75" hidden="1" customHeight="1" x14ac:dyDescent="0.2">
      <c r="A61" s="162" t="s">
        <v>75</v>
      </c>
      <c r="B61" s="165" t="s">
        <v>36</v>
      </c>
      <c r="C61" s="166" t="s">
        <v>37</v>
      </c>
      <c r="D61" s="166" t="s">
        <v>38</v>
      </c>
      <c r="E61" s="166" t="s">
        <v>39</v>
      </c>
      <c r="F61" s="166" t="s">
        <v>40</v>
      </c>
      <c r="G61" s="166" t="s">
        <v>41</v>
      </c>
      <c r="H61" s="166" t="s">
        <v>42</v>
      </c>
      <c r="I61" s="166" t="s">
        <v>43</v>
      </c>
      <c r="J61" s="166" t="s">
        <v>44</v>
      </c>
      <c r="K61" s="166" t="s">
        <v>45</v>
      </c>
      <c r="L61" s="166" t="s">
        <v>46</v>
      </c>
      <c r="M61" s="167" t="s">
        <v>47</v>
      </c>
      <c r="N61" s="168" t="s">
        <v>48</v>
      </c>
    </row>
    <row r="62" spans="1:17" ht="12.75" hidden="1" customHeight="1" x14ac:dyDescent="0.2">
      <c r="A62" s="354" t="s">
        <v>76</v>
      </c>
      <c r="B62" s="354">
        <v>2145</v>
      </c>
      <c r="C62" s="354">
        <v>0</v>
      </c>
      <c r="D62" s="354">
        <v>3</v>
      </c>
      <c r="E62" s="354">
        <v>0</v>
      </c>
      <c r="F62" s="354">
        <v>1</v>
      </c>
      <c r="G62" s="354">
        <v>0</v>
      </c>
      <c r="H62" s="354">
        <v>0</v>
      </c>
      <c r="I62" s="354">
        <v>0</v>
      </c>
      <c r="J62" s="354">
        <v>0</v>
      </c>
      <c r="K62" s="354">
        <v>624</v>
      </c>
      <c r="L62" s="354">
        <v>0</v>
      </c>
      <c r="M62" s="354">
        <v>1</v>
      </c>
      <c r="N62" s="354">
        <v>2774</v>
      </c>
      <c r="O62" s="106"/>
    </row>
    <row r="63" spans="1:17" ht="12.75" hidden="1" customHeight="1" x14ac:dyDescent="0.2">
      <c r="A63" s="354" t="s">
        <v>77</v>
      </c>
      <c r="B63" s="354">
        <v>874</v>
      </c>
      <c r="C63" s="354">
        <v>0</v>
      </c>
      <c r="D63" s="354">
        <v>0</v>
      </c>
      <c r="E63" s="354">
        <v>0</v>
      </c>
      <c r="F63" s="354">
        <v>0</v>
      </c>
      <c r="G63" s="354">
        <v>0</v>
      </c>
      <c r="H63" s="354">
        <v>0</v>
      </c>
      <c r="I63" s="354">
        <v>0</v>
      </c>
      <c r="J63" s="354">
        <v>0</v>
      </c>
      <c r="K63" s="354">
        <v>2</v>
      </c>
      <c r="L63" s="354">
        <v>1</v>
      </c>
      <c r="M63" s="354">
        <v>0</v>
      </c>
      <c r="N63" s="354">
        <v>877</v>
      </c>
      <c r="O63" s="106"/>
    </row>
    <row r="64" spans="1:17" ht="12.75" hidden="1" customHeight="1" x14ac:dyDescent="0.2">
      <c r="A64" s="354" t="s">
        <v>78</v>
      </c>
      <c r="B64" s="354">
        <v>97959</v>
      </c>
      <c r="C64" s="354">
        <v>63</v>
      </c>
      <c r="D64" s="354">
        <v>617</v>
      </c>
      <c r="E64" s="354">
        <v>1</v>
      </c>
      <c r="F64" s="354">
        <v>0</v>
      </c>
      <c r="G64" s="354">
        <v>3</v>
      </c>
      <c r="H64" s="354">
        <v>0</v>
      </c>
      <c r="I64" s="354">
        <v>3217</v>
      </c>
      <c r="J64" s="354">
        <v>0</v>
      </c>
      <c r="K64" s="354">
        <v>120249</v>
      </c>
      <c r="L64" s="354">
        <v>0</v>
      </c>
      <c r="M64" s="354">
        <v>0</v>
      </c>
      <c r="N64" s="354">
        <v>222109</v>
      </c>
      <c r="O64" s="106"/>
      <c r="P64" s="94"/>
      <c r="Q64" s="94"/>
    </row>
    <row r="65" spans="1:15" ht="12.75" hidden="1" customHeight="1" x14ac:dyDescent="0.2">
      <c r="A65" s="354" t="s">
        <v>79</v>
      </c>
      <c r="B65" s="354">
        <v>4888</v>
      </c>
      <c r="C65" s="354">
        <v>0</v>
      </c>
      <c r="D65" s="354">
        <v>2</v>
      </c>
      <c r="E65" s="354">
        <v>0</v>
      </c>
      <c r="F65" s="354">
        <v>0</v>
      </c>
      <c r="G65" s="354">
        <v>0</v>
      </c>
      <c r="H65" s="354">
        <v>1</v>
      </c>
      <c r="I65" s="354">
        <v>0</v>
      </c>
      <c r="J65" s="354">
        <v>0</v>
      </c>
      <c r="K65" s="354">
        <v>3</v>
      </c>
      <c r="L65" s="354">
        <v>0</v>
      </c>
      <c r="M65" s="354">
        <v>0</v>
      </c>
      <c r="N65" s="354">
        <v>4894</v>
      </c>
      <c r="O65" s="106"/>
    </row>
    <row r="66" spans="1:15" ht="12.75" hidden="1" customHeight="1" x14ac:dyDescent="0.2">
      <c r="A66" s="354" t="s">
        <v>80</v>
      </c>
      <c r="B66" s="354">
        <v>28912</v>
      </c>
      <c r="C66" s="354">
        <v>0</v>
      </c>
      <c r="D66" s="354">
        <v>70</v>
      </c>
      <c r="E66" s="354">
        <v>0</v>
      </c>
      <c r="F66" s="354">
        <v>0</v>
      </c>
      <c r="G66" s="354">
        <v>2</v>
      </c>
      <c r="H66" s="354">
        <v>0</v>
      </c>
      <c r="I66" s="354">
        <v>7</v>
      </c>
      <c r="J66" s="354">
        <v>0</v>
      </c>
      <c r="K66" s="354">
        <v>391</v>
      </c>
      <c r="L66" s="354">
        <v>0</v>
      </c>
      <c r="M66" s="354">
        <v>0</v>
      </c>
      <c r="N66" s="354">
        <v>29382</v>
      </c>
      <c r="O66" s="106"/>
    </row>
    <row r="67" spans="1:15" ht="12.75" hidden="1" customHeight="1" x14ac:dyDescent="0.2">
      <c r="A67" s="354" t="s">
        <v>81</v>
      </c>
      <c r="B67" s="354">
        <v>1</v>
      </c>
      <c r="C67" s="354">
        <v>0</v>
      </c>
      <c r="D67" s="354">
        <v>11</v>
      </c>
      <c r="E67" s="354">
        <v>0</v>
      </c>
      <c r="F67" s="354">
        <v>0</v>
      </c>
      <c r="G67" s="354">
        <v>0</v>
      </c>
      <c r="H67" s="354">
        <v>0</v>
      </c>
      <c r="I67" s="354">
        <v>0</v>
      </c>
      <c r="J67" s="354">
        <v>0</v>
      </c>
      <c r="K67" s="354">
        <v>6934</v>
      </c>
      <c r="L67" s="354">
        <v>0</v>
      </c>
      <c r="M67" s="354">
        <v>0</v>
      </c>
      <c r="N67" s="354">
        <v>6946</v>
      </c>
      <c r="O67" s="106"/>
    </row>
    <row r="68" spans="1:15" ht="12.75" hidden="1" customHeight="1" x14ac:dyDescent="0.2">
      <c r="A68" s="354" t="s">
        <v>82</v>
      </c>
      <c r="B68" s="354">
        <v>1792</v>
      </c>
      <c r="C68" s="354">
        <v>0</v>
      </c>
      <c r="D68" s="354">
        <v>786</v>
      </c>
      <c r="E68" s="354">
        <v>0</v>
      </c>
      <c r="F68" s="354">
        <v>20</v>
      </c>
      <c r="G68" s="354">
        <v>3</v>
      </c>
      <c r="H68" s="354">
        <v>0</v>
      </c>
      <c r="I68" s="354">
        <v>3</v>
      </c>
      <c r="J68" s="354">
        <v>0</v>
      </c>
      <c r="K68" s="354">
        <v>78</v>
      </c>
      <c r="L68" s="354">
        <v>0</v>
      </c>
      <c r="M68" s="354">
        <v>0</v>
      </c>
      <c r="N68" s="354">
        <v>2682</v>
      </c>
      <c r="O68" s="106"/>
    </row>
    <row r="69" spans="1:15" ht="12.75" hidden="1" customHeight="1" x14ac:dyDescent="0.2">
      <c r="A69" s="354" t="s">
        <v>83</v>
      </c>
      <c r="B69" s="354">
        <v>7</v>
      </c>
      <c r="C69" s="354">
        <v>0</v>
      </c>
      <c r="D69" s="354">
        <v>0</v>
      </c>
      <c r="E69" s="354">
        <v>0</v>
      </c>
      <c r="F69" s="354">
        <v>0</v>
      </c>
      <c r="G69" s="354">
        <v>0</v>
      </c>
      <c r="H69" s="354">
        <v>0</v>
      </c>
      <c r="I69" s="354">
        <v>0</v>
      </c>
      <c r="J69" s="354">
        <v>0</v>
      </c>
      <c r="K69" s="354">
        <v>1</v>
      </c>
      <c r="L69" s="354">
        <v>0</v>
      </c>
      <c r="M69" s="354">
        <v>0</v>
      </c>
      <c r="N69" s="354">
        <v>8</v>
      </c>
      <c r="O69" s="106"/>
    </row>
    <row r="70" spans="1:15" ht="12.75" hidden="1" customHeight="1" x14ac:dyDescent="0.2">
      <c r="A70" s="354" t="s">
        <v>84</v>
      </c>
      <c r="B70" s="354">
        <v>444</v>
      </c>
      <c r="C70" s="354">
        <v>0</v>
      </c>
      <c r="D70" s="354">
        <v>0</v>
      </c>
      <c r="E70" s="354">
        <v>0</v>
      </c>
      <c r="F70" s="354">
        <v>0</v>
      </c>
      <c r="G70" s="354">
        <v>0</v>
      </c>
      <c r="H70" s="354">
        <v>0</v>
      </c>
      <c r="I70" s="354">
        <v>0</v>
      </c>
      <c r="J70" s="354">
        <v>0</v>
      </c>
      <c r="K70" s="354">
        <v>0</v>
      </c>
      <c r="L70" s="354">
        <v>0</v>
      </c>
      <c r="M70" s="354">
        <v>0</v>
      </c>
      <c r="N70" s="354">
        <v>444</v>
      </c>
      <c r="O70" s="106"/>
    </row>
    <row r="71" spans="1:15" ht="12.75" hidden="1" customHeight="1" x14ac:dyDescent="0.2">
      <c r="A71" s="354" t="s">
        <v>85</v>
      </c>
      <c r="B71" s="354">
        <v>1</v>
      </c>
      <c r="C71" s="354">
        <v>0</v>
      </c>
      <c r="D71" s="354">
        <v>0</v>
      </c>
      <c r="E71" s="354">
        <v>0</v>
      </c>
      <c r="F71" s="354">
        <v>0</v>
      </c>
      <c r="G71" s="354">
        <v>0</v>
      </c>
      <c r="H71" s="354">
        <v>0</v>
      </c>
      <c r="I71" s="354">
        <v>0</v>
      </c>
      <c r="J71" s="354">
        <v>0</v>
      </c>
      <c r="K71" s="354">
        <v>48</v>
      </c>
      <c r="L71" s="354">
        <v>0</v>
      </c>
      <c r="M71" s="354">
        <v>0</v>
      </c>
      <c r="N71" s="354">
        <v>49</v>
      </c>
      <c r="O71" s="106"/>
    </row>
    <row r="72" spans="1:15" ht="12.75" hidden="1" customHeight="1" x14ac:dyDescent="0.2">
      <c r="A72" s="355" t="s">
        <v>48</v>
      </c>
      <c r="B72" s="160">
        <f t="shared" ref="B72:N72" si="0">SUM(B62:B71)</f>
        <v>137023</v>
      </c>
      <c r="C72" s="160">
        <f t="shared" si="0"/>
        <v>63</v>
      </c>
      <c r="D72" s="160">
        <f t="shared" si="0"/>
        <v>1489</v>
      </c>
      <c r="E72" s="160">
        <f t="shared" si="0"/>
        <v>1</v>
      </c>
      <c r="F72" s="160">
        <f t="shared" si="0"/>
        <v>21</v>
      </c>
      <c r="G72" s="160">
        <f t="shared" si="0"/>
        <v>8</v>
      </c>
      <c r="H72" s="160">
        <f t="shared" si="0"/>
        <v>1</v>
      </c>
      <c r="I72" s="160">
        <f t="shared" si="0"/>
        <v>3227</v>
      </c>
      <c r="J72" s="160">
        <f t="shared" si="0"/>
        <v>0</v>
      </c>
      <c r="K72" s="160">
        <f t="shared" si="0"/>
        <v>128330</v>
      </c>
      <c r="L72" s="160">
        <f t="shared" si="0"/>
        <v>1</v>
      </c>
      <c r="M72" s="159">
        <f t="shared" si="0"/>
        <v>1</v>
      </c>
      <c r="N72" s="159">
        <f t="shared" si="0"/>
        <v>270165</v>
      </c>
      <c r="O72" s="106"/>
    </row>
    <row r="73" spans="1:15" ht="13.15" customHeight="1" x14ac:dyDescent="0.2">
      <c r="A73" s="108"/>
      <c r="B73" s="108"/>
      <c r="C73" s="108"/>
      <c r="D73" s="108"/>
      <c r="E73" s="108"/>
      <c r="F73" s="108"/>
      <c r="G73" s="108"/>
      <c r="H73" s="108"/>
      <c r="I73" s="108"/>
      <c r="J73" s="108"/>
      <c r="K73" s="108"/>
      <c r="L73" s="108"/>
    </row>
    <row r="74" spans="1:15" ht="15.75" x14ac:dyDescent="0.25">
      <c r="A74" s="1" t="s">
        <v>502</v>
      </c>
      <c r="B74" s="108"/>
      <c r="C74" s="108"/>
      <c r="D74" s="108"/>
      <c r="E74" s="108"/>
      <c r="F74" s="108"/>
      <c r="G74" s="108"/>
      <c r="H74" s="108"/>
      <c r="I74" s="108"/>
      <c r="J74" s="108"/>
      <c r="K74" s="108"/>
      <c r="L74" s="108"/>
    </row>
    <row r="75" spans="1:15" ht="14.25" x14ac:dyDescent="0.2">
      <c r="A75" s="110"/>
      <c r="B75" s="110"/>
      <c r="C75" s="110"/>
      <c r="D75" s="110"/>
      <c r="E75" s="110"/>
      <c r="F75" s="110"/>
      <c r="G75" s="110"/>
      <c r="H75" s="110"/>
      <c r="I75" s="110"/>
      <c r="J75" s="110"/>
      <c r="K75" s="110"/>
      <c r="L75" s="110"/>
      <c r="M75" s="30"/>
      <c r="N75" s="30"/>
    </row>
    <row r="76" spans="1:15" ht="15.75" x14ac:dyDescent="0.25">
      <c r="A76" s="110"/>
      <c r="B76" s="444" t="s">
        <v>171</v>
      </c>
      <c r="C76" s="444"/>
      <c r="D76" s="444"/>
      <c r="E76" s="444"/>
      <c r="F76" s="444"/>
      <c r="G76" s="444"/>
      <c r="H76" s="444"/>
      <c r="I76" s="444"/>
      <c r="J76" s="444"/>
      <c r="K76" s="444"/>
      <c r="L76" s="444"/>
      <c r="M76" s="107"/>
    </row>
    <row r="77" spans="1:15" ht="75" customHeight="1" x14ac:dyDescent="0.25">
      <c r="A77" s="113"/>
      <c r="B77" s="155" t="s">
        <v>161</v>
      </c>
      <c r="C77" s="155" t="s">
        <v>162</v>
      </c>
      <c r="D77" s="155" t="s">
        <v>163</v>
      </c>
      <c r="E77" s="155" t="s">
        <v>295</v>
      </c>
      <c r="F77" s="155" t="s">
        <v>164</v>
      </c>
      <c r="G77" s="155" t="s">
        <v>165</v>
      </c>
      <c r="H77" s="155" t="s">
        <v>296</v>
      </c>
      <c r="I77" s="155" t="s">
        <v>166</v>
      </c>
      <c r="J77" s="155" t="s">
        <v>297</v>
      </c>
      <c r="K77" s="155" t="s">
        <v>167</v>
      </c>
      <c r="L77" s="155" t="s">
        <v>168</v>
      </c>
      <c r="M77" s="155" t="s">
        <v>169</v>
      </c>
      <c r="N77" s="113" t="s">
        <v>170</v>
      </c>
    </row>
    <row r="78" spans="1:15" ht="15.75" x14ac:dyDescent="0.25">
      <c r="A78" s="1" t="s">
        <v>75</v>
      </c>
      <c r="B78" s="12"/>
      <c r="C78" s="12"/>
      <c r="D78" s="12"/>
      <c r="E78" s="12"/>
      <c r="F78" s="12"/>
      <c r="G78" s="12"/>
      <c r="H78" s="12"/>
      <c r="I78" s="12"/>
      <c r="J78" s="12"/>
      <c r="K78" s="12"/>
      <c r="L78" s="12"/>
      <c r="M78" s="12"/>
      <c r="N78" s="115" t="s">
        <v>144</v>
      </c>
    </row>
    <row r="79" spans="1:15" ht="15" x14ac:dyDescent="0.2">
      <c r="A79" s="12" t="s">
        <v>153</v>
      </c>
      <c r="B79" s="331">
        <v>51.4</v>
      </c>
      <c r="C79" s="331" t="s">
        <v>513</v>
      </c>
      <c r="D79" s="331">
        <v>0</v>
      </c>
      <c r="E79" s="331" t="s">
        <v>514</v>
      </c>
      <c r="F79" s="331">
        <v>0</v>
      </c>
      <c r="G79" s="331" t="s">
        <v>515</v>
      </c>
      <c r="H79" s="331" t="s">
        <v>515</v>
      </c>
      <c r="I79" s="331" t="s">
        <v>513</v>
      </c>
      <c r="J79" s="331" t="s">
        <v>516</v>
      </c>
      <c r="K79" s="331">
        <v>6.2</v>
      </c>
      <c r="L79" s="331">
        <v>0</v>
      </c>
      <c r="M79" s="331">
        <v>0</v>
      </c>
      <c r="N79" s="331">
        <v>57.7</v>
      </c>
    </row>
    <row r="80" spans="1:15" ht="15" x14ac:dyDescent="0.2">
      <c r="A80" s="12" t="s">
        <v>146</v>
      </c>
      <c r="B80" s="331">
        <v>12.8</v>
      </c>
      <c r="C80" s="331" t="s">
        <v>513</v>
      </c>
      <c r="D80" s="331">
        <v>0.2</v>
      </c>
      <c r="E80" s="331" t="s">
        <v>514</v>
      </c>
      <c r="F80" s="331" t="s">
        <v>517</v>
      </c>
      <c r="G80" s="331">
        <v>0</v>
      </c>
      <c r="H80" s="331" t="s">
        <v>515</v>
      </c>
      <c r="I80" s="331" t="s">
        <v>513</v>
      </c>
      <c r="J80" s="331" t="s">
        <v>516</v>
      </c>
      <c r="K80" s="331">
        <v>0.1</v>
      </c>
      <c r="L80" s="331">
        <v>0</v>
      </c>
      <c r="M80" s="331" t="s">
        <v>514</v>
      </c>
      <c r="N80" s="331">
        <v>13.1</v>
      </c>
    </row>
    <row r="81" spans="1:17" ht="15" x14ac:dyDescent="0.2">
      <c r="A81" s="12" t="s">
        <v>29</v>
      </c>
      <c r="B81" s="331">
        <v>970.6</v>
      </c>
      <c r="C81" s="331">
        <v>5.2</v>
      </c>
      <c r="D81" s="331">
        <v>24.2</v>
      </c>
      <c r="E81" s="331">
        <v>0</v>
      </c>
      <c r="F81" s="331">
        <v>0</v>
      </c>
      <c r="G81" s="331">
        <v>0.7</v>
      </c>
      <c r="H81" s="331">
        <v>0</v>
      </c>
      <c r="I81" s="331">
        <v>71.900000000000006</v>
      </c>
      <c r="J81" s="331">
        <v>0</v>
      </c>
      <c r="K81" s="331">
        <v>1445.2</v>
      </c>
      <c r="L81" s="331">
        <v>0.4</v>
      </c>
      <c r="M81" s="331">
        <v>0</v>
      </c>
      <c r="N81" s="331">
        <v>2518.1999999999998</v>
      </c>
    </row>
    <row r="82" spans="1:17" ht="15" x14ac:dyDescent="0.2">
      <c r="A82" s="12" t="s">
        <v>154</v>
      </c>
      <c r="B82" s="331">
        <v>36.200000000000003</v>
      </c>
      <c r="C82" s="331" t="s">
        <v>513</v>
      </c>
      <c r="D82" s="331">
        <v>0</v>
      </c>
      <c r="E82" s="331" t="s">
        <v>514</v>
      </c>
      <c r="F82" s="331">
        <v>0.1</v>
      </c>
      <c r="G82" s="331" t="s">
        <v>515</v>
      </c>
      <c r="H82" s="331">
        <v>0</v>
      </c>
      <c r="I82" s="331" t="s">
        <v>513</v>
      </c>
      <c r="J82" s="331" t="s">
        <v>516</v>
      </c>
      <c r="K82" s="331">
        <v>0.1</v>
      </c>
      <c r="L82" s="331">
        <v>0</v>
      </c>
      <c r="M82" s="331">
        <v>0</v>
      </c>
      <c r="N82" s="331">
        <v>36.299999999999997</v>
      </c>
    </row>
    <row r="83" spans="1:17" ht="15" x14ac:dyDescent="0.2">
      <c r="A83" s="12" t="s">
        <v>155</v>
      </c>
      <c r="B83" s="331">
        <v>322.60000000000002</v>
      </c>
      <c r="C83" s="331">
        <v>0</v>
      </c>
      <c r="D83" s="331">
        <v>1.3</v>
      </c>
      <c r="E83" s="331" t="s">
        <v>514</v>
      </c>
      <c r="F83" s="331">
        <v>0</v>
      </c>
      <c r="G83" s="331">
        <v>0.2</v>
      </c>
      <c r="H83" s="331" t="s">
        <v>515</v>
      </c>
      <c r="I83" s="331">
        <v>0.1</v>
      </c>
      <c r="J83" s="331">
        <v>0</v>
      </c>
      <c r="K83" s="331">
        <v>6.9</v>
      </c>
      <c r="L83" s="331">
        <v>0.1</v>
      </c>
      <c r="M83" s="331">
        <v>0</v>
      </c>
      <c r="N83" s="331">
        <v>331.2</v>
      </c>
    </row>
    <row r="84" spans="1:17" ht="15" x14ac:dyDescent="0.2">
      <c r="A84" s="12" t="s">
        <v>156</v>
      </c>
      <c r="B84" s="331">
        <v>0</v>
      </c>
      <c r="C84" s="331" t="s">
        <v>513</v>
      </c>
      <c r="D84" s="331">
        <v>0.4</v>
      </c>
      <c r="E84" s="331" t="s">
        <v>514</v>
      </c>
      <c r="F84" s="331">
        <v>0</v>
      </c>
      <c r="G84" s="331" t="s">
        <v>515</v>
      </c>
      <c r="H84" s="331" t="s">
        <v>515</v>
      </c>
      <c r="I84" s="331" t="s">
        <v>513</v>
      </c>
      <c r="J84" s="331" t="s">
        <v>516</v>
      </c>
      <c r="K84" s="331">
        <v>75.8</v>
      </c>
      <c r="L84" s="331">
        <v>0</v>
      </c>
      <c r="M84" s="331">
        <v>0</v>
      </c>
      <c r="N84" s="331">
        <v>76.2</v>
      </c>
    </row>
    <row r="85" spans="1:17" ht="15" x14ac:dyDescent="0.2">
      <c r="A85" s="12" t="s">
        <v>157</v>
      </c>
      <c r="B85" s="331">
        <v>0.2</v>
      </c>
      <c r="C85" s="331" t="s">
        <v>513</v>
      </c>
      <c r="D85" s="331">
        <v>0</v>
      </c>
      <c r="E85" s="331" t="s">
        <v>514</v>
      </c>
      <c r="F85" s="331" t="s">
        <v>517</v>
      </c>
      <c r="G85" s="331" t="s">
        <v>515</v>
      </c>
      <c r="H85" s="331" t="s">
        <v>515</v>
      </c>
      <c r="I85" s="331" t="s">
        <v>513</v>
      </c>
      <c r="J85" s="331" t="s">
        <v>516</v>
      </c>
      <c r="K85" s="331">
        <v>0.1</v>
      </c>
      <c r="L85" s="331" t="s">
        <v>515</v>
      </c>
      <c r="M85" s="331">
        <v>0</v>
      </c>
      <c r="N85" s="331">
        <v>0.3</v>
      </c>
    </row>
    <row r="86" spans="1:17" ht="18" x14ac:dyDescent="0.2">
      <c r="A86" s="12" t="s">
        <v>313</v>
      </c>
      <c r="B86" s="331">
        <v>20.2</v>
      </c>
      <c r="C86" s="331" t="s">
        <v>513</v>
      </c>
      <c r="D86" s="331">
        <v>4.7</v>
      </c>
      <c r="E86" s="331" t="s">
        <v>514</v>
      </c>
      <c r="F86" s="331">
        <v>0.1</v>
      </c>
      <c r="G86" s="331">
        <v>0</v>
      </c>
      <c r="H86" s="331">
        <v>0</v>
      </c>
      <c r="I86" s="331">
        <v>0</v>
      </c>
      <c r="J86" s="331">
        <v>0</v>
      </c>
      <c r="K86" s="331">
        <v>1</v>
      </c>
      <c r="L86" s="331">
        <v>0</v>
      </c>
      <c r="M86" s="331">
        <v>0</v>
      </c>
      <c r="N86" s="331">
        <v>26.2</v>
      </c>
    </row>
    <row r="87" spans="1:17" ht="15" x14ac:dyDescent="0.2">
      <c r="A87" s="12" t="s">
        <v>158</v>
      </c>
      <c r="B87" s="331">
        <v>0.2</v>
      </c>
      <c r="C87" s="331" t="s">
        <v>513</v>
      </c>
      <c r="D87" s="331">
        <v>0</v>
      </c>
      <c r="E87" s="331" t="s">
        <v>514</v>
      </c>
      <c r="F87" s="331" t="s">
        <v>517</v>
      </c>
      <c r="G87" s="331" t="s">
        <v>515</v>
      </c>
      <c r="H87" s="331" t="s">
        <v>515</v>
      </c>
      <c r="I87" s="331" t="s">
        <v>513</v>
      </c>
      <c r="J87" s="331" t="s">
        <v>516</v>
      </c>
      <c r="K87" s="331">
        <v>0</v>
      </c>
      <c r="L87" s="331">
        <v>0</v>
      </c>
      <c r="M87" s="331">
        <v>0</v>
      </c>
      <c r="N87" s="331">
        <v>0.3</v>
      </c>
      <c r="Q87" s="331"/>
    </row>
    <row r="88" spans="1:17" ht="15" x14ac:dyDescent="0.2">
      <c r="A88" s="12" t="s">
        <v>159</v>
      </c>
      <c r="B88" s="331">
        <v>2.8</v>
      </c>
      <c r="C88" s="331">
        <v>0</v>
      </c>
      <c r="D88" s="331" t="s">
        <v>516</v>
      </c>
      <c r="E88" s="331" t="s">
        <v>514</v>
      </c>
      <c r="F88" s="331">
        <v>0</v>
      </c>
      <c r="G88" s="331">
        <v>0.1</v>
      </c>
      <c r="H88" s="331" t="s">
        <v>515</v>
      </c>
      <c r="I88" s="331">
        <v>0.2</v>
      </c>
      <c r="J88" s="331" t="s">
        <v>516</v>
      </c>
      <c r="K88" s="331">
        <v>0</v>
      </c>
      <c r="L88" s="331">
        <v>0</v>
      </c>
      <c r="M88" s="331" t="s">
        <v>514</v>
      </c>
      <c r="N88" s="331">
        <v>3.1</v>
      </c>
    </row>
    <row r="89" spans="1:17" ht="15" x14ac:dyDescent="0.2">
      <c r="A89" s="12" t="s">
        <v>160</v>
      </c>
      <c r="B89" s="331">
        <v>0</v>
      </c>
      <c r="C89" s="331" t="s">
        <v>513</v>
      </c>
      <c r="D89" s="331">
        <v>0</v>
      </c>
      <c r="E89" s="331" t="s">
        <v>514</v>
      </c>
      <c r="F89" s="331" t="s">
        <v>517</v>
      </c>
      <c r="G89" s="331" t="s">
        <v>515</v>
      </c>
      <c r="H89" s="331" t="s">
        <v>515</v>
      </c>
      <c r="I89" s="331" t="s">
        <v>513</v>
      </c>
      <c r="J89" s="331" t="s">
        <v>516</v>
      </c>
      <c r="K89" s="331">
        <v>1</v>
      </c>
      <c r="L89" s="331">
        <v>0</v>
      </c>
      <c r="M89" s="331" t="s">
        <v>514</v>
      </c>
      <c r="N89" s="331">
        <v>1</v>
      </c>
    </row>
    <row r="90" spans="1:17" ht="16.5" thickBot="1" x14ac:dyDescent="0.3">
      <c r="A90" s="350" t="s">
        <v>48</v>
      </c>
      <c r="B90" s="356">
        <v>1417.1</v>
      </c>
      <c r="C90" s="356">
        <v>5.2</v>
      </c>
      <c r="D90" s="356">
        <v>30.9</v>
      </c>
      <c r="E90" s="356">
        <v>0</v>
      </c>
      <c r="F90" s="356">
        <v>0.2</v>
      </c>
      <c r="G90" s="356">
        <v>1</v>
      </c>
      <c r="H90" s="356">
        <v>0</v>
      </c>
      <c r="I90" s="356">
        <v>72.099999999999994</v>
      </c>
      <c r="J90" s="356">
        <v>0</v>
      </c>
      <c r="K90" s="356">
        <v>1536.4</v>
      </c>
      <c r="L90" s="356">
        <v>0.5</v>
      </c>
      <c r="M90" s="356">
        <v>0.1</v>
      </c>
      <c r="N90" s="356">
        <v>3063.6</v>
      </c>
      <c r="Q90" s="337"/>
    </row>
    <row r="91" spans="1:17" ht="15.75" x14ac:dyDescent="0.25">
      <c r="A91" s="185" t="s">
        <v>345</v>
      </c>
      <c r="B91" s="194"/>
      <c r="C91" s="194"/>
      <c r="D91" s="194"/>
      <c r="E91" s="194"/>
      <c r="F91" s="194"/>
      <c r="G91" s="194"/>
      <c r="H91" s="194"/>
      <c r="I91" s="194"/>
      <c r="J91" s="194"/>
      <c r="K91" s="194"/>
      <c r="L91" s="194"/>
      <c r="M91" s="194"/>
      <c r="N91" s="194"/>
    </row>
    <row r="92" spans="1:17" ht="15.75" x14ac:dyDescent="0.25">
      <c r="A92" s="182" t="s">
        <v>327</v>
      </c>
      <c r="B92" s="181"/>
      <c r="C92" s="181"/>
      <c r="D92" s="181"/>
      <c r="E92" s="181"/>
      <c r="F92" s="181"/>
      <c r="G92" s="181"/>
      <c r="H92" s="181"/>
      <c r="I92" s="181"/>
      <c r="J92" s="181"/>
      <c r="K92" s="181"/>
      <c r="L92" s="181"/>
      <c r="M92" s="181"/>
      <c r="N92" s="181"/>
    </row>
    <row r="93" spans="1:17" x14ac:dyDescent="0.2">
      <c r="A93" t="s">
        <v>267</v>
      </c>
    </row>
    <row r="94" spans="1:17" ht="18.75" customHeight="1" x14ac:dyDescent="0.2">
      <c r="A94" s="177" t="s">
        <v>314</v>
      </c>
      <c r="L94" s="111"/>
    </row>
    <row r="95" spans="1:17" ht="13.15" customHeight="1" x14ac:dyDescent="0.2">
      <c r="A95" s="177" t="s">
        <v>315</v>
      </c>
    </row>
    <row r="96" spans="1:17" ht="12.75" hidden="1" customHeight="1" x14ac:dyDescent="0.25">
      <c r="A96" s="175" t="s">
        <v>312</v>
      </c>
    </row>
    <row r="97" spans="1:15" ht="12.75" hidden="1" customHeight="1" x14ac:dyDescent="0.2"/>
    <row r="98" spans="1:15" ht="12.75" hidden="1" customHeight="1" x14ac:dyDescent="0.2">
      <c r="A98" s="169" t="s">
        <v>74</v>
      </c>
      <c r="B98" s="169" t="s">
        <v>35</v>
      </c>
      <c r="C98" s="170"/>
      <c r="D98" s="170"/>
      <c r="E98" s="170"/>
      <c r="F98" s="170"/>
      <c r="G98" s="170"/>
      <c r="H98" s="170"/>
      <c r="I98" s="170"/>
      <c r="J98" s="170"/>
      <c r="K98" s="170"/>
      <c r="L98" s="170"/>
      <c r="M98" s="164"/>
      <c r="N98" s="164"/>
    </row>
    <row r="99" spans="1:15" ht="12.75" hidden="1" customHeight="1" x14ac:dyDescent="0.2">
      <c r="A99" s="169" t="s">
        <v>75</v>
      </c>
      <c r="B99" s="171" t="s">
        <v>36</v>
      </c>
      <c r="C99" s="172" t="s">
        <v>37</v>
      </c>
      <c r="D99" s="172" t="s">
        <v>38</v>
      </c>
      <c r="E99" s="172" t="s">
        <v>39</v>
      </c>
      <c r="F99" s="172" t="s">
        <v>40</v>
      </c>
      <c r="G99" s="172" t="s">
        <v>41</v>
      </c>
      <c r="H99" s="172" t="s">
        <v>42</v>
      </c>
      <c r="I99" s="172" t="s">
        <v>43</v>
      </c>
      <c r="J99" s="172" t="s">
        <v>44</v>
      </c>
      <c r="K99" s="172" t="s">
        <v>45</v>
      </c>
      <c r="L99" s="172" t="s">
        <v>46</v>
      </c>
      <c r="M99" s="167" t="s">
        <v>47</v>
      </c>
      <c r="N99" s="168" t="s">
        <v>48</v>
      </c>
    </row>
    <row r="100" spans="1:15" ht="12.75" hidden="1" customHeight="1" x14ac:dyDescent="0.2">
      <c r="A100" s="169" t="s">
        <v>76</v>
      </c>
      <c r="B100" s="40">
        <v>46339</v>
      </c>
      <c r="C100" s="41">
        <v>0</v>
      </c>
      <c r="D100" s="41">
        <v>15</v>
      </c>
      <c r="E100" s="41">
        <v>0</v>
      </c>
      <c r="F100" s="41">
        <v>13</v>
      </c>
      <c r="G100" s="41">
        <v>0</v>
      </c>
      <c r="H100" s="41">
        <v>0</v>
      </c>
      <c r="I100" s="41">
        <v>0</v>
      </c>
      <c r="J100" s="41">
        <v>0</v>
      </c>
      <c r="K100" s="41">
        <v>3979</v>
      </c>
      <c r="L100" s="41">
        <v>17</v>
      </c>
      <c r="M100" s="105">
        <v>27</v>
      </c>
      <c r="N100" s="105">
        <v>50390</v>
      </c>
      <c r="O100" s="106"/>
    </row>
    <row r="101" spans="1:15" ht="12.75" hidden="1" customHeight="1" x14ac:dyDescent="0.2">
      <c r="A101" s="173" t="s">
        <v>77</v>
      </c>
      <c r="B101" s="42">
        <v>14703</v>
      </c>
      <c r="C101" s="43">
        <v>0</v>
      </c>
      <c r="D101" s="43">
        <v>23</v>
      </c>
      <c r="E101" s="43">
        <v>0</v>
      </c>
      <c r="F101" s="43">
        <v>0</v>
      </c>
      <c r="G101" s="43">
        <v>5</v>
      </c>
      <c r="H101" s="43">
        <v>1</v>
      </c>
      <c r="I101" s="43">
        <v>0</v>
      </c>
      <c r="J101" s="43">
        <v>0</v>
      </c>
      <c r="K101" s="43">
        <v>182</v>
      </c>
      <c r="L101" s="43">
        <v>4</v>
      </c>
      <c r="M101" s="105">
        <v>0</v>
      </c>
      <c r="N101" s="105">
        <v>14918</v>
      </c>
      <c r="O101" s="106"/>
    </row>
    <row r="102" spans="1:15" ht="12.75" hidden="1" customHeight="1" x14ac:dyDescent="0.2">
      <c r="A102" s="173" t="s">
        <v>78</v>
      </c>
      <c r="B102" s="42">
        <v>987948</v>
      </c>
      <c r="C102" s="43">
        <v>437</v>
      </c>
      <c r="D102" s="43">
        <v>2320</v>
      </c>
      <c r="E102" s="43">
        <v>0</v>
      </c>
      <c r="F102" s="43">
        <v>16</v>
      </c>
      <c r="G102" s="43">
        <v>920</v>
      </c>
      <c r="H102" s="43">
        <v>5</v>
      </c>
      <c r="I102" s="43">
        <v>13718</v>
      </c>
      <c r="J102" s="43">
        <v>26</v>
      </c>
      <c r="K102" s="43">
        <v>1427063</v>
      </c>
      <c r="L102" s="43">
        <v>639</v>
      </c>
      <c r="M102" s="105">
        <v>4</v>
      </c>
      <c r="N102" s="105">
        <v>2433096</v>
      </c>
      <c r="O102" s="106"/>
    </row>
    <row r="103" spans="1:15" ht="12.75" hidden="1" customHeight="1" x14ac:dyDescent="0.2">
      <c r="A103" s="173" t="s">
        <v>79</v>
      </c>
      <c r="B103" s="42">
        <v>37947</v>
      </c>
      <c r="C103" s="43">
        <v>0</v>
      </c>
      <c r="D103" s="43">
        <v>10</v>
      </c>
      <c r="E103" s="43">
        <v>0</v>
      </c>
      <c r="F103" s="43">
        <v>2</v>
      </c>
      <c r="G103" s="43">
        <v>1</v>
      </c>
      <c r="H103" s="43">
        <v>4</v>
      </c>
      <c r="I103" s="43">
        <v>0</v>
      </c>
      <c r="J103" s="43">
        <v>0</v>
      </c>
      <c r="K103" s="43">
        <v>74</v>
      </c>
      <c r="L103" s="43">
        <v>7</v>
      </c>
      <c r="M103" s="105">
        <v>5</v>
      </c>
      <c r="N103" s="105">
        <v>38050</v>
      </c>
      <c r="O103" s="106"/>
    </row>
    <row r="104" spans="1:15" ht="12.75" hidden="1" customHeight="1" x14ac:dyDescent="0.2">
      <c r="A104" s="173" t="s">
        <v>80</v>
      </c>
      <c r="B104" s="42">
        <v>275914</v>
      </c>
      <c r="C104" s="43">
        <v>1</v>
      </c>
      <c r="D104" s="43">
        <v>342</v>
      </c>
      <c r="E104" s="43">
        <v>0</v>
      </c>
      <c r="F104" s="43">
        <v>6</v>
      </c>
      <c r="G104" s="43">
        <v>246</v>
      </c>
      <c r="H104" s="43">
        <v>0</v>
      </c>
      <c r="I104" s="43">
        <v>11</v>
      </c>
      <c r="J104" s="43">
        <v>6</v>
      </c>
      <c r="K104" s="43">
        <v>5975</v>
      </c>
      <c r="L104" s="43">
        <v>55</v>
      </c>
      <c r="M104" s="105">
        <v>33</v>
      </c>
      <c r="N104" s="105">
        <v>282589</v>
      </c>
      <c r="O104" s="106"/>
    </row>
    <row r="105" spans="1:15" ht="12.75" hidden="1" customHeight="1" x14ac:dyDescent="0.2">
      <c r="A105" s="173" t="s">
        <v>81</v>
      </c>
      <c r="B105" s="42">
        <v>49</v>
      </c>
      <c r="C105" s="43">
        <v>0</v>
      </c>
      <c r="D105" s="43">
        <v>35</v>
      </c>
      <c r="E105" s="43">
        <v>0</v>
      </c>
      <c r="F105" s="43">
        <v>6</v>
      </c>
      <c r="G105" s="43">
        <v>0</v>
      </c>
      <c r="H105" s="43">
        <v>0</v>
      </c>
      <c r="I105" s="43">
        <v>0</v>
      </c>
      <c r="J105" s="43">
        <v>0</v>
      </c>
      <c r="K105" s="43">
        <v>69658</v>
      </c>
      <c r="L105" s="43">
        <v>2</v>
      </c>
      <c r="M105" s="105">
        <v>0</v>
      </c>
      <c r="N105" s="105">
        <v>69750</v>
      </c>
      <c r="O105" s="106"/>
    </row>
    <row r="106" spans="1:15" ht="12.75" hidden="1" customHeight="1" x14ac:dyDescent="0.2">
      <c r="A106" s="173" t="s">
        <v>86</v>
      </c>
      <c r="B106" s="42">
        <v>307</v>
      </c>
      <c r="C106" s="43">
        <v>0</v>
      </c>
      <c r="D106" s="43">
        <v>8</v>
      </c>
      <c r="E106" s="43">
        <v>0</v>
      </c>
      <c r="F106" s="43">
        <v>0</v>
      </c>
      <c r="G106" s="43">
        <v>0</v>
      </c>
      <c r="H106" s="43">
        <v>0</v>
      </c>
      <c r="I106" s="43">
        <v>0</v>
      </c>
      <c r="J106" s="43">
        <v>0</v>
      </c>
      <c r="K106" s="43">
        <v>63</v>
      </c>
      <c r="L106" s="43">
        <v>0</v>
      </c>
      <c r="M106" s="105">
        <v>1</v>
      </c>
      <c r="N106" s="105">
        <v>379</v>
      </c>
      <c r="O106" s="106"/>
    </row>
    <row r="107" spans="1:15" ht="12.75" hidden="1" customHeight="1" x14ac:dyDescent="0.2">
      <c r="A107" s="173" t="s">
        <v>82</v>
      </c>
      <c r="B107" s="42">
        <v>18950</v>
      </c>
      <c r="C107" s="43">
        <v>0</v>
      </c>
      <c r="D107" s="43">
        <v>4462</v>
      </c>
      <c r="E107" s="43">
        <v>0</v>
      </c>
      <c r="F107" s="43">
        <v>108</v>
      </c>
      <c r="G107" s="43">
        <v>30</v>
      </c>
      <c r="H107" s="43">
        <v>9</v>
      </c>
      <c r="I107" s="43">
        <v>3</v>
      </c>
      <c r="J107" s="43">
        <v>1</v>
      </c>
      <c r="K107" s="43">
        <v>1090</v>
      </c>
      <c r="L107" s="43">
        <v>17</v>
      </c>
      <c r="M107" s="105">
        <v>28</v>
      </c>
      <c r="N107" s="105">
        <v>24698</v>
      </c>
      <c r="O107" s="106"/>
    </row>
    <row r="108" spans="1:15" ht="12.75" hidden="1" customHeight="1" x14ac:dyDescent="0.2">
      <c r="A108" s="173" t="s">
        <v>83</v>
      </c>
      <c r="B108" s="42">
        <v>298</v>
      </c>
      <c r="C108" s="43">
        <v>0</v>
      </c>
      <c r="D108" s="43">
        <v>9</v>
      </c>
      <c r="E108" s="43">
        <v>0</v>
      </c>
      <c r="F108" s="43">
        <v>0</v>
      </c>
      <c r="G108" s="43">
        <v>0</v>
      </c>
      <c r="H108" s="43">
        <v>0</v>
      </c>
      <c r="I108" s="43">
        <v>0</v>
      </c>
      <c r="J108" s="43">
        <v>0</v>
      </c>
      <c r="K108" s="43">
        <v>44</v>
      </c>
      <c r="L108" s="43">
        <v>3</v>
      </c>
      <c r="M108" s="105">
        <v>5</v>
      </c>
      <c r="N108" s="105">
        <v>359</v>
      </c>
      <c r="O108" s="106"/>
    </row>
    <row r="109" spans="1:15" ht="12.75" hidden="1" customHeight="1" x14ac:dyDescent="0.2">
      <c r="A109" s="173" t="s">
        <v>84</v>
      </c>
      <c r="B109" s="42">
        <v>3723</v>
      </c>
      <c r="C109" s="43">
        <v>0</v>
      </c>
      <c r="D109" s="43">
        <v>0</v>
      </c>
      <c r="E109" s="43">
        <v>0</v>
      </c>
      <c r="F109" s="43">
        <v>0</v>
      </c>
      <c r="G109" s="43">
        <v>1</v>
      </c>
      <c r="H109" s="43">
        <v>0</v>
      </c>
      <c r="I109" s="43">
        <v>0</v>
      </c>
      <c r="J109" s="43">
        <v>0</v>
      </c>
      <c r="K109" s="43">
        <v>5</v>
      </c>
      <c r="L109" s="43">
        <v>0</v>
      </c>
      <c r="M109" s="105">
        <v>0</v>
      </c>
      <c r="N109" s="105">
        <v>3729</v>
      </c>
      <c r="O109" s="106"/>
    </row>
    <row r="110" spans="1:15" ht="12.75" hidden="1" customHeight="1" x14ac:dyDescent="0.2">
      <c r="A110" s="173" t="s">
        <v>85</v>
      </c>
      <c r="B110" s="42">
        <v>8</v>
      </c>
      <c r="C110" s="43">
        <v>0</v>
      </c>
      <c r="D110" s="43">
        <v>1</v>
      </c>
      <c r="E110" s="43">
        <v>0</v>
      </c>
      <c r="F110" s="43">
        <v>0</v>
      </c>
      <c r="G110" s="43">
        <v>0</v>
      </c>
      <c r="H110" s="43">
        <v>0</v>
      </c>
      <c r="I110" s="43">
        <v>0</v>
      </c>
      <c r="J110" s="43">
        <v>0</v>
      </c>
      <c r="K110" s="43">
        <v>883</v>
      </c>
      <c r="L110" s="43">
        <v>1</v>
      </c>
      <c r="M110" s="105">
        <v>0</v>
      </c>
      <c r="N110" s="105">
        <v>893</v>
      </c>
      <c r="O110" s="106"/>
    </row>
    <row r="111" spans="1:15" ht="12.75" hidden="1" customHeight="1" x14ac:dyDescent="0.2">
      <c r="A111" s="174" t="s">
        <v>48</v>
      </c>
      <c r="B111" s="44">
        <f>SUM(B100:B110)</f>
        <v>1386186</v>
      </c>
      <c r="C111" s="44">
        <f>SUM(C100:C110)</f>
        <v>438</v>
      </c>
      <c r="D111" s="44">
        <f t="shared" ref="D111:N111" si="1">SUM(D100:D110)</f>
        <v>7225</v>
      </c>
      <c r="E111" s="44">
        <f t="shared" si="1"/>
        <v>0</v>
      </c>
      <c r="F111" s="44">
        <f t="shared" si="1"/>
        <v>151</v>
      </c>
      <c r="G111" s="44">
        <f t="shared" si="1"/>
        <v>1203</v>
      </c>
      <c r="H111" s="44">
        <f t="shared" si="1"/>
        <v>19</v>
      </c>
      <c r="I111" s="44">
        <f t="shared" si="1"/>
        <v>13732</v>
      </c>
      <c r="J111" s="44">
        <f t="shared" si="1"/>
        <v>33</v>
      </c>
      <c r="K111" s="44">
        <f t="shared" si="1"/>
        <v>1509016</v>
      </c>
      <c r="L111" s="44">
        <f t="shared" si="1"/>
        <v>745</v>
      </c>
      <c r="M111" s="105">
        <f t="shared" si="1"/>
        <v>103</v>
      </c>
      <c r="N111" s="105">
        <f t="shared" si="1"/>
        <v>2918851</v>
      </c>
      <c r="O111" s="106"/>
    </row>
    <row r="112" spans="1:15" ht="13.15" customHeight="1" x14ac:dyDescent="0.2"/>
    <row r="113" ht="13.15" customHeight="1" x14ac:dyDescent="0.2"/>
  </sheetData>
  <mergeCells count="2">
    <mergeCell ref="B39:L39"/>
    <mergeCell ref="B76:L76"/>
  </mergeCells>
  <pageMargins left="0.70866141732283472" right="0.70866141732283472" top="0.74803149606299213" bottom="0.74803149606299213" header="0.31496062992125984" footer="0.31496062992125984"/>
  <pageSetup paperSize="9" scale="48" orientation="portrait" r:id="rId1"/>
  <headerFooter>
    <oddHeader>&amp;R&amp;"Arial,Bold"&amp;14ENVIRONMENT AND EMISSIONS</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4"/>
  <sheetViews>
    <sheetView zoomScale="93" zoomScaleNormal="93" workbookViewId="0">
      <selection activeCell="A38" sqref="A38"/>
    </sheetView>
  </sheetViews>
  <sheetFormatPr defaultRowHeight="12.75" x14ac:dyDescent="0.2"/>
  <cols>
    <col min="1" max="1" width="37" customWidth="1"/>
    <col min="2" max="4" width="18.42578125" customWidth="1"/>
    <col min="6" max="6" width="18.140625" customWidth="1"/>
  </cols>
  <sheetData>
    <row r="1" spans="1:4" ht="15.75" x14ac:dyDescent="0.25">
      <c r="A1" s="1" t="s">
        <v>565</v>
      </c>
    </row>
    <row r="3" spans="1:4" x14ac:dyDescent="0.2">
      <c r="A3" s="342"/>
      <c r="B3" s="445">
        <v>2022</v>
      </c>
      <c r="C3" s="446"/>
      <c r="D3" s="107" t="s">
        <v>566</v>
      </c>
    </row>
    <row r="4" spans="1:4" x14ac:dyDescent="0.2">
      <c r="A4" s="343" t="s">
        <v>474</v>
      </c>
      <c r="B4" s="344" t="s">
        <v>475</v>
      </c>
      <c r="C4" s="344" t="s">
        <v>476</v>
      </c>
      <c r="D4" s="344" t="s">
        <v>34</v>
      </c>
    </row>
    <row r="5" spans="1:4" x14ac:dyDescent="0.2">
      <c r="A5" t="s">
        <v>477</v>
      </c>
      <c r="B5" s="345">
        <v>24576.627090042159</v>
      </c>
      <c r="C5" s="345">
        <v>517495.34478550812</v>
      </c>
      <c r="D5">
        <v>69</v>
      </c>
    </row>
    <row r="6" spans="1:4" x14ac:dyDescent="0.2">
      <c r="A6" t="s">
        <v>478</v>
      </c>
      <c r="B6" s="345">
        <v>37579.628211509684</v>
      </c>
      <c r="C6" s="345">
        <v>760866.0061709641</v>
      </c>
      <c r="D6">
        <v>97</v>
      </c>
    </row>
    <row r="7" spans="1:4" x14ac:dyDescent="0.2">
      <c r="A7" t="s">
        <v>479</v>
      </c>
      <c r="B7" s="345">
        <v>37998.582997702433</v>
      </c>
      <c r="C7" s="345">
        <v>825659.54902859358</v>
      </c>
      <c r="D7">
        <v>64</v>
      </c>
    </row>
    <row r="8" spans="1:4" x14ac:dyDescent="0.2">
      <c r="A8" t="s">
        <v>480</v>
      </c>
      <c r="B8" s="345">
        <v>19758.647048825565</v>
      </c>
      <c r="C8" s="345">
        <v>376699.52227934508</v>
      </c>
      <c r="D8">
        <v>66</v>
      </c>
    </row>
    <row r="9" spans="1:4" x14ac:dyDescent="0.2">
      <c r="A9" t="s">
        <v>481</v>
      </c>
      <c r="B9" s="345">
        <v>29687.259371613975</v>
      </c>
      <c r="C9" s="345">
        <v>691422.3255521002</v>
      </c>
      <c r="D9">
        <v>32</v>
      </c>
    </row>
    <row r="10" spans="1:4" x14ac:dyDescent="0.2">
      <c r="A10" t="s">
        <v>482</v>
      </c>
      <c r="B10" s="345">
        <v>8453.0289214183613</v>
      </c>
      <c r="C10" s="345">
        <v>175297.83618560559</v>
      </c>
      <c r="D10">
        <v>36</v>
      </c>
    </row>
    <row r="11" spans="1:4" x14ac:dyDescent="0.2">
      <c r="A11" t="s">
        <v>483</v>
      </c>
      <c r="B11" s="345">
        <v>28815.46375034524</v>
      </c>
      <c r="C11" s="345">
        <v>681019.63691043761</v>
      </c>
      <c r="D11">
        <v>141</v>
      </c>
    </row>
    <row r="12" spans="1:4" x14ac:dyDescent="0.2">
      <c r="A12" t="s">
        <v>249</v>
      </c>
      <c r="B12" s="345">
        <v>70729.425669010772</v>
      </c>
      <c r="C12" s="345">
        <v>1189923.1108403252</v>
      </c>
      <c r="D12">
        <v>118</v>
      </c>
    </row>
    <row r="13" spans="1:4" x14ac:dyDescent="0.2">
      <c r="A13" t="s">
        <v>484</v>
      </c>
      <c r="B13" s="345">
        <v>114605.69787300557</v>
      </c>
      <c r="C13" s="345">
        <v>2573242.9968604166</v>
      </c>
      <c r="D13">
        <v>71</v>
      </c>
    </row>
    <row r="14" spans="1:4" x14ac:dyDescent="0.2">
      <c r="A14" t="s">
        <v>250</v>
      </c>
      <c r="B14" s="345">
        <v>46497.820167597936</v>
      </c>
      <c r="C14" s="345">
        <v>697587.22523647372</v>
      </c>
      <c r="D14">
        <v>21</v>
      </c>
    </row>
    <row r="15" spans="1:4" x14ac:dyDescent="0.2">
      <c r="A15" t="s">
        <v>251</v>
      </c>
      <c r="B15" s="345">
        <v>61949.858458353949</v>
      </c>
      <c r="C15" s="345">
        <v>1297878.2670220716</v>
      </c>
      <c r="D15">
        <v>111</v>
      </c>
    </row>
    <row r="16" spans="1:4" x14ac:dyDescent="0.2">
      <c r="A16" t="s">
        <v>485</v>
      </c>
      <c r="B16" s="345">
        <v>25245.10641801147</v>
      </c>
      <c r="C16" s="345">
        <v>472744.8868820708</v>
      </c>
      <c r="D16">
        <v>16</v>
      </c>
    </row>
    <row r="17" spans="1:4" x14ac:dyDescent="0.2">
      <c r="A17" t="s">
        <v>486</v>
      </c>
      <c r="B17" s="345">
        <v>75784.608052410025</v>
      </c>
      <c r="C17" s="345">
        <v>1472634.5133118408</v>
      </c>
      <c r="D17">
        <v>149</v>
      </c>
    </row>
    <row r="18" spans="1:4" x14ac:dyDescent="0.2">
      <c r="A18" t="s">
        <v>252</v>
      </c>
      <c r="B18" s="345">
        <v>48931.454587394037</v>
      </c>
      <c r="C18" s="345">
        <v>1059559.3764907487</v>
      </c>
      <c r="D18">
        <v>67</v>
      </c>
    </row>
    <row r="19" spans="1:4" x14ac:dyDescent="0.2">
      <c r="A19" t="s">
        <v>253</v>
      </c>
      <c r="B19" s="345">
        <v>35075.141144048634</v>
      </c>
      <c r="C19" s="345">
        <v>822306.08099450846</v>
      </c>
      <c r="D19">
        <v>96</v>
      </c>
    </row>
    <row r="20" spans="1:4" x14ac:dyDescent="0.2">
      <c r="A20" t="s">
        <v>254</v>
      </c>
      <c r="B20" s="345">
        <v>179814.77812394721</v>
      </c>
      <c r="C20" s="345">
        <v>3480011.5487560211</v>
      </c>
      <c r="D20">
        <v>214</v>
      </c>
    </row>
    <row r="21" spans="1:4" x14ac:dyDescent="0.2">
      <c r="A21" t="s">
        <v>255</v>
      </c>
      <c r="B21" s="345">
        <v>78701.888806266856</v>
      </c>
      <c r="C21" s="345">
        <v>1731741.1276794435</v>
      </c>
      <c r="D21">
        <v>165</v>
      </c>
    </row>
    <row r="22" spans="1:4" x14ac:dyDescent="0.2">
      <c r="A22" t="s">
        <v>487</v>
      </c>
      <c r="B22" s="345">
        <v>13560.5806530917</v>
      </c>
      <c r="C22" s="345">
        <v>250289.50750862746</v>
      </c>
      <c r="D22">
        <v>25</v>
      </c>
    </row>
    <row r="23" spans="1:4" x14ac:dyDescent="0.2">
      <c r="A23" t="s">
        <v>488</v>
      </c>
      <c r="B23" s="345">
        <v>15735.448881415812</v>
      </c>
      <c r="C23" s="345">
        <v>289637.35805682407</v>
      </c>
      <c r="D23">
        <v>39</v>
      </c>
    </row>
    <row r="24" spans="1:4" x14ac:dyDescent="0.2">
      <c r="A24" t="s">
        <v>489</v>
      </c>
      <c r="B24" s="345">
        <v>20002.01049080518</v>
      </c>
      <c r="C24" s="345">
        <v>454214.19403030537</v>
      </c>
      <c r="D24">
        <v>43</v>
      </c>
    </row>
    <row r="25" spans="1:4" x14ac:dyDescent="0.2">
      <c r="A25" t="s">
        <v>490</v>
      </c>
      <c r="B25" s="345">
        <v>22260.053566388146</v>
      </c>
      <c r="C25" s="345">
        <v>511662.52910791029</v>
      </c>
      <c r="D25">
        <v>42</v>
      </c>
    </row>
    <row r="26" spans="1:4" x14ac:dyDescent="0.2">
      <c r="A26" t="s">
        <v>256</v>
      </c>
      <c r="B26" s="345">
        <v>217708.62242510146</v>
      </c>
      <c r="C26" s="345">
        <v>4949183.0671025943</v>
      </c>
      <c r="D26">
        <v>120</v>
      </c>
    </row>
    <row r="27" spans="1:4" x14ac:dyDescent="0.2">
      <c r="A27" t="s">
        <v>491</v>
      </c>
      <c r="B27" s="345">
        <v>7005.1704691346031</v>
      </c>
      <c r="C27" s="345">
        <v>116149.24060997326</v>
      </c>
      <c r="D27">
        <v>34</v>
      </c>
    </row>
    <row r="28" spans="1:4" x14ac:dyDescent="0.2">
      <c r="A28" t="s">
        <v>492</v>
      </c>
      <c r="B28" s="345">
        <v>113709.25785254902</v>
      </c>
      <c r="C28" s="345">
        <v>2453524.9436385864</v>
      </c>
      <c r="D28">
        <v>72</v>
      </c>
    </row>
    <row r="29" spans="1:4" x14ac:dyDescent="0.2">
      <c r="A29" t="s">
        <v>258</v>
      </c>
      <c r="B29" s="345">
        <v>91828.111923673438</v>
      </c>
      <c r="C29" s="345">
        <v>1698057.7325025862</v>
      </c>
      <c r="D29">
        <v>85</v>
      </c>
    </row>
    <row r="30" spans="1:4" x14ac:dyDescent="0.2">
      <c r="A30" t="s">
        <v>493</v>
      </c>
      <c r="B30" s="345">
        <v>26123.063139077145</v>
      </c>
      <c r="C30" s="345">
        <v>464408.20106837188</v>
      </c>
      <c r="D30">
        <v>50</v>
      </c>
    </row>
    <row r="31" spans="1:4" x14ac:dyDescent="0.2">
      <c r="A31" t="s">
        <v>494</v>
      </c>
      <c r="B31" s="345">
        <v>17100.132486440714</v>
      </c>
      <c r="C31" s="345">
        <v>328032.71240480273</v>
      </c>
      <c r="D31">
        <v>28</v>
      </c>
    </row>
    <row r="32" spans="1:4" x14ac:dyDescent="0.2">
      <c r="A32" t="s">
        <v>495</v>
      </c>
      <c r="B32" s="345">
        <v>74721.818337435776</v>
      </c>
      <c r="C32" s="345">
        <v>1589548.3817264314</v>
      </c>
      <c r="D32">
        <v>44</v>
      </c>
    </row>
    <row r="33" spans="1:4" x14ac:dyDescent="0.2">
      <c r="A33" t="s">
        <v>259</v>
      </c>
      <c r="B33" s="345">
        <v>243363.44197961024</v>
      </c>
      <c r="C33" s="345">
        <v>5634785.3877470335</v>
      </c>
      <c r="D33">
        <v>137</v>
      </c>
    </row>
    <row r="34" spans="1:4" x14ac:dyDescent="0.2">
      <c r="A34" t="s">
        <v>496</v>
      </c>
      <c r="B34" s="345">
        <v>142734.19899599062</v>
      </c>
      <c r="C34" s="345">
        <v>3089555.7667652448</v>
      </c>
      <c r="D34">
        <v>119</v>
      </c>
    </row>
    <row r="35" spans="1:4" x14ac:dyDescent="0.2">
      <c r="A35" t="s">
        <v>497</v>
      </c>
      <c r="B35" s="345">
        <v>19949.641142531087</v>
      </c>
      <c r="C35" s="345">
        <v>357514.41545869946</v>
      </c>
      <c r="D35">
        <v>28</v>
      </c>
    </row>
    <row r="36" spans="1:4" x14ac:dyDescent="0.2">
      <c r="A36" t="s">
        <v>260</v>
      </c>
      <c r="B36" s="345">
        <v>79946.430965251202</v>
      </c>
      <c r="C36" s="345">
        <v>1985134.9972855395</v>
      </c>
      <c r="D36">
        <v>49</v>
      </c>
    </row>
    <row r="37" spans="1:4" x14ac:dyDescent="0.2">
      <c r="A37" s="342" t="s">
        <v>498</v>
      </c>
      <c r="B37" s="346">
        <v>2029952.9999999998</v>
      </c>
      <c r="C37" s="346">
        <v>42997787.790000007</v>
      </c>
      <c r="D37" s="346">
        <v>2448</v>
      </c>
    </row>
    <row r="39" spans="1:4" x14ac:dyDescent="0.2">
      <c r="A39" t="s">
        <v>411</v>
      </c>
    </row>
    <row r="40" spans="1:4" x14ac:dyDescent="0.2">
      <c r="A40" t="s">
        <v>412</v>
      </c>
    </row>
    <row r="41" spans="1:4" x14ac:dyDescent="0.2">
      <c r="A41" t="s">
        <v>413</v>
      </c>
    </row>
    <row r="42" spans="1:4" x14ac:dyDescent="0.2">
      <c r="A42" t="s">
        <v>414</v>
      </c>
    </row>
    <row r="43" spans="1:4" x14ac:dyDescent="0.2">
      <c r="A43" t="s">
        <v>415</v>
      </c>
    </row>
    <row r="44" spans="1:4" x14ac:dyDescent="0.2">
      <c r="A44" t="s">
        <v>416</v>
      </c>
    </row>
  </sheetData>
  <mergeCells count="1">
    <mergeCell ref="B3:C3"/>
  </mergeCells>
  <pageMargins left="0.70866141732283472" right="0.70866141732283472" top="0.74803149606299213" bottom="0.74803149606299213" header="0.31496062992125984" footer="0.31496062992125984"/>
  <pageSetup paperSize="9" scale="60" orientation="portrait" r:id="rId1"/>
  <headerFooter>
    <oddHeader>&amp;R&amp;"Arial,Bold"&amp;12ENVIRONMENT AND EMISSIONS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77"/>
  <sheetViews>
    <sheetView zoomScaleNormal="100" workbookViewId="0">
      <selection activeCell="K75" sqref="K75"/>
    </sheetView>
  </sheetViews>
  <sheetFormatPr defaultRowHeight="12.75" x14ac:dyDescent="0.2"/>
  <cols>
    <col min="1" max="1" width="2.5703125" customWidth="1"/>
    <col min="2" max="2" width="3.140625" customWidth="1"/>
    <col min="3" max="3" width="10" customWidth="1"/>
    <col min="4" max="4" width="10.42578125" customWidth="1"/>
    <col min="5" max="5" width="25.140625" customWidth="1"/>
    <col min="6" max="6" width="6.7109375" bestFit="1" customWidth="1"/>
    <col min="7" max="10" width="9.140625" customWidth="1"/>
    <col min="11" max="17" width="6.140625" customWidth="1"/>
    <col min="18" max="19" width="6.140625" bestFit="1" customWidth="1"/>
    <col min="20" max="20" width="5.85546875" bestFit="1" customWidth="1"/>
    <col min="21" max="21" width="6.140625" bestFit="1" customWidth="1"/>
    <col min="22" max="23" width="6.28515625" customWidth="1"/>
    <col min="24" max="24" width="6.5703125" customWidth="1"/>
    <col min="25" max="26" width="6.85546875" customWidth="1"/>
    <col min="27" max="28" width="7.28515625" customWidth="1"/>
  </cols>
  <sheetData>
    <row r="1" spans="1:53" ht="15" x14ac:dyDescent="0.25">
      <c r="A1" s="139" t="s">
        <v>269</v>
      </c>
      <c r="B1" s="120"/>
      <c r="F1" s="121"/>
      <c r="G1" s="121"/>
      <c r="H1" s="121"/>
      <c r="I1" s="121"/>
      <c r="J1" s="121"/>
      <c r="K1" s="121"/>
      <c r="L1" s="121"/>
      <c r="M1" s="121"/>
      <c r="N1" s="121"/>
      <c r="O1" s="121"/>
      <c r="P1" s="121"/>
      <c r="Q1" s="121"/>
      <c r="R1" s="121"/>
      <c r="S1" s="121"/>
      <c r="T1" s="121"/>
      <c r="U1" s="121"/>
      <c r="V1" s="121"/>
    </row>
    <row r="2" spans="1:53" x14ac:dyDescent="0.2">
      <c r="A2" s="122"/>
      <c r="B2" s="122"/>
      <c r="C2" s="122"/>
      <c r="D2" s="122"/>
      <c r="E2" s="122"/>
      <c r="F2" s="142">
        <v>1990</v>
      </c>
      <c r="G2" s="142">
        <v>1995</v>
      </c>
      <c r="H2" s="142">
        <v>1998</v>
      </c>
      <c r="I2" s="142">
        <v>1999</v>
      </c>
      <c r="J2" s="142">
        <v>2000</v>
      </c>
      <c r="K2" s="142">
        <v>2001</v>
      </c>
      <c r="L2" s="143">
        <v>2002</v>
      </c>
      <c r="M2" s="142">
        <v>2003</v>
      </c>
      <c r="N2" s="142">
        <v>2004</v>
      </c>
      <c r="O2" s="142">
        <v>2005</v>
      </c>
      <c r="P2" s="142">
        <v>2006</v>
      </c>
      <c r="Q2" s="142">
        <v>2007</v>
      </c>
      <c r="R2" s="142">
        <v>2008</v>
      </c>
      <c r="S2" s="142">
        <v>2009</v>
      </c>
      <c r="T2" s="142">
        <v>2010</v>
      </c>
      <c r="U2" s="142">
        <v>2011</v>
      </c>
      <c r="V2" s="142">
        <v>2012</v>
      </c>
      <c r="W2" s="142">
        <v>2013</v>
      </c>
      <c r="X2" s="142">
        <v>2014</v>
      </c>
      <c r="Y2" s="142">
        <v>2015</v>
      </c>
      <c r="Z2" s="142">
        <v>2016</v>
      </c>
      <c r="AA2" s="142">
        <v>2017</v>
      </c>
      <c r="AB2" s="142">
        <v>2018</v>
      </c>
      <c r="AC2" s="142">
        <v>2019</v>
      </c>
      <c r="AD2" s="142">
        <v>2020</v>
      </c>
    </row>
    <row r="3" spans="1:53" ht="15" x14ac:dyDescent="0.25">
      <c r="F3" s="124"/>
      <c r="G3" s="124"/>
      <c r="H3" s="124"/>
      <c r="I3" s="124"/>
      <c r="J3" s="124"/>
      <c r="K3" s="124"/>
      <c r="L3" s="120"/>
      <c r="M3" s="124"/>
      <c r="N3" s="124"/>
      <c r="O3" s="124"/>
      <c r="P3" s="124"/>
      <c r="R3" s="125"/>
      <c r="S3" s="124"/>
      <c r="T3" s="124"/>
      <c r="U3" s="124"/>
      <c r="AD3" s="126" t="s">
        <v>186</v>
      </c>
    </row>
    <row r="4" spans="1:53" x14ac:dyDescent="0.2">
      <c r="B4" s="139" t="s">
        <v>187</v>
      </c>
    </row>
    <row r="5" spans="1:53" ht="15" x14ac:dyDescent="0.25">
      <c r="B5" s="120"/>
      <c r="C5" t="s">
        <v>188</v>
      </c>
      <c r="F5" s="127">
        <v>105.56837065702939</v>
      </c>
      <c r="G5" s="127">
        <v>85.885187786063341</v>
      </c>
      <c r="H5" s="127">
        <v>72.247608699189882</v>
      </c>
      <c r="I5" s="127">
        <v>67.294919485180628</v>
      </c>
      <c r="J5" s="127">
        <v>61.23320332530519</v>
      </c>
      <c r="K5" s="127">
        <v>58.284070536945421</v>
      </c>
      <c r="L5" s="127">
        <v>55.477528476872479</v>
      </c>
      <c r="M5" s="127">
        <v>52.893019657727493</v>
      </c>
      <c r="N5" s="127">
        <v>50.497970117739285</v>
      </c>
      <c r="O5" s="127">
        <v>48.397044579373684</v>
      </c>
      <c r="P5" s="127">
        <v>47.47550187143473</v>
      </c>
      <c r="Q5" s="127">
        <v>46.149976034216294</v>
      </c>
      <c r="R5" s="127">
        <v>43.546891854415207</v>
      </c>
      <c r="S5" s="127">
        <v>35.83742157687481</v>
      </c>
      <c r="T5" s="127">
        <v>33.873320278900131</v>
      </c>
      <c r="U5" s="127">
        <v>31.829980766055108</v>
      </c>
      <c r="V5" s="127">
        <v>30.656527274801821</v>
      </c>
      <c r="W5" s="148">
        <v>29.693136836447962</v>
      </c>
      <c r="X5" s="148">
        <v>28.795829653167754</v>
      </c>
      <c r="Y5" s="148">
        <v>27.725891282019095</v>
      </c>
      <c r="Z5" s="148">
        <v>26.568726939737424</v>
      </c>
      <c r="AA5" s="148">
        <v>25.998726900667453</v>
      </c>
      <c r="AB5" s="148">
        <v>24.598694562878663</v>
      </c>
      <c r="AC5" s="148">
        <v>23.613880432241551</v>
      </c>
      <c r="AD5" s="148">
        <v>16.593071148969223</v>
      </c>
      <c r="AE5" s="148"/>
      <c r="AF5" s="120"/>
      <c r="AH5" s="148"/>
      <c r="AI5" s="148"/>
      <c r="AJ5" s="148"/>
      <c r="AK5" s="148"/>
      <c r="AL5" s="148"/>
      <c r="AM5" s="148"/>
      <c r="AN5" s="148"/>
      <c r="AO5" s="148"/>
      <c r="AP5" s="148"/>
      <c r="AQ5" s="148"/>
      <c r="AR5" s="148"/>
      <c r="AS5" s="148"/>
      <c r="AT5" s="148"/>
      <c r="AU5" s="148"/>
      <c r="AV5" s="148"/>
      <c r="AW5" s="148"/>
      <c r="AX5" s="148"/>
      <c r="AY5" s="148"/>
      <c r="AZ5" s="148"/>
      <c r="BA5" s="148"/>
    </row>
    <row r="6" spans="1:53" ht="15" x14ac:dyDescent="0.25">
      <c r="B6" s="120"/>
      <c r="C6" s="135" t="s">
        <v>33</v>
      </c>
      <c r="D6" t="s">
        <v>189</v>
      </c>
      <c r="F6" s="127">
        <v>6.424511734741019</v>
      </c>
      <c r="G6" s="127">
        <v>6.2560454317115699</v>
      </c>
      <c r="H6" s="127">
        <v>5.9958329897687417</v>
      </c>
      <c r="I6" s="127">
        <v>5.9133325475205476</v>
      </c>
      <c r="J6" s="127">
        <v>5.5392146367716606</v>
      </c>
      <c r="K6" s="127">
        <v>5.4167072800617397</v>
      </c>
      <c r="L6" s="127">
        <v>5.3801294591775637</v>
      </c>
      <c r="M6" s="127">
        <v>5.3740273496820006</v>
      </c>
      <c r="N6" s="127">
        <v>4.8470323578676888</v>
      </c>
      <c r="O6" s="127">
        <v>4.6925149876696377</v>
      </c>
      <c r="P6" s="127">
        <v>4.6957387761580538</v>
      </c>
      <c r="Q6" s="127">
        <v>4.7548097533157341</v>
      </c>
      <c r="R6" s="127">
        <v>4.3466524567317277</v>
      </c>
      <c r="S6" s="127">
        <v>4.1610693531401797</v>
      </c>
      <c r="T6" s="127">
        <v>4.0591732346433931</v>
      </c>
      <c r="U6" s="127">
        <v>3.5893018921287512</v>
      </c>
      <c r="V6" s="127">
        <v>3.2380018449586849</v>
      </c>
      <c r="W6" s="148">
        <v>3.0886524806161311</v>
      </c>
      <c r="X6" s="148">
        <v>2.7492184546100678</v>
      </c>
      <c r="Y6" s="148">
        <v>2.2931559394880132</v>
      </c>
      <c r="Z6" s="148">
        <v>1.8215274593823034</v>
      </c>
      <c r="AA6" s="148">
        <v>1.6760008265491935</v>
      </c>
      <c r="AB6" s="148">
        <v>1.2143867079031325</v>
      </c>
      <c r="AC6" s="148">
        <v>1.2196713532954648</v>
      </c>
      <c r="AD6" s="148">
        <v>1.1149231293144699</v>
      </c>
      <c r="AF6" s="120"/>
      <c r="AG6" s="135"/>
    </row>
    <row r="7" spans="1:53" ht="15" x14ac:dyDescent="0.25">
      <c r="B7" s="120"/>
      <c r="D7" t="s">
        <v>147</v>
      </c>
      <c r="F7" s="127">
        <v>70.544828121126699</v>
      </c>
      <c r="G7" s="127">
        <v>53.936308399337534</v>
      </c>
      <c r="H7" s="127">
        <v>41.514190276833915</v>
      </c>
      <c r="I7" s="127">
        <v>37.402587643021803</v>
      </c>
      <c r="J7" s="127">
        <v>32.846611157526006</v>
      </c>
      <c r="K7" s="127">
        <v>30.705339056728402</v>
      </c>
      <c r="L7" s="127">
        <v>28.693603856976356</v>
      </c>
      <c r="M7" s="127">
        <v>26.132581466207888</v>
      </c>
      <c r="N7" s="127">
        <v>24.293740494920698</v>
      </c>
      <c r="O7" s="127">
        <v>22.613123697503084</v>
      </c>
      <c r="P7" s="127">
        <v>21.7067790289247</v>
      </c>
      <c r="Q7" s="127">
        <v>20.030949562031324</v>
      </c>
      <c r="R7" s="127">
        <v>19.372848962874365</v>
      </c>
      <c r="S7" s="127">
        <v>14.866454346633681</v>
      </c>
      <c r="T7" s="127">
        <v>13.758745805137655</v>
      </c>
      <c r="U7" s="127">
        <v>13.18660527099472</v>
      </c>
      <c r="V7" s="127">
        <v>12.890484423973049</v>
      </c>
      <c r="W7" s="148">
        <v>12.620682884194828</v>
      </c>
      <c r="X7" s="148">
        <v>12.555432388628567</v>
      </c>
      <c r="Y7" s="148">
        <v>12.394889465779681</v>
      </c>
      <c r="Z7" s="148">
        <v>12.156667585018516</v>
      </c>
      <c r="AA7" s="148">
        <v>11.92769865755961</v>
      </c>
      <c r="AB7" s="148">
        <v>11.783899474888511</v>
      </c>
      <c r="AC7" s="148">
        <v>11.439523390816504</v>
      </c>
      <c r="AD7" s="148">
        <v>7.5150832915029628</v>
      </c>
      <c r="AF7" s="120"/>
    </row>
    <row r="8" spans="1:53" ht="15" x14ac:dyDescent="0.25">
      <c r="C8" s="120"/>
      <c r="D8" s="135" t="s">
        <v>33</v>
      </c>
      <c r="E8" t="s">
        <v>161</v>
      </c>
      <c r="F8" s="127">
        <v>0.89817926372905577</v>
      </c>
      <c r="G8" s="127">
        <v>2.7311839565171012</v>
      </c>
      <c r="H8" s="127">
        <v>3.582621562726727</v>
      </c>
      <c r="I8" s="127">
        <v>3.9419603350359571</v>
      </c>
      <c r="J8" s="127">
        <v>4.1701212118937239</v>
      </c>
      <c r="K8" s="127">
        <v>4.5557138107933639</v>
      </c>
      <c r="L8" s="127">
        <v>5.1837440445043654</v>
      </c>
      <c r="M8" s="127">
        <v>5.7488318031801793</v>
      </c>
      <c r="N8" s="127">
        <v>6.4402524609461977</v>
      </c>
      <c r="O8" s="127">
        <v>7.0812881593855739</v>
      </c>
      <c r="P8" s="127">
        <v>7.5895291483648597</v>
      </c>
      <c r="Q8" s="127">
        <v>7.8735958518740459</v>
      </c>
      <c r="R8" s="127">
        <v>8.500326728063202</v>
      </c>
      <c r="S8" s="127">
        <v>8.6065827569782769</v>
      </c>
      <c r="T8" s="127">
        <v>8.6735741129673372</v>
      </c>
      <c r="U8" s="127">
        <v>8.9938703549003165</v>
      </c>
      <c r="V8" s="127">
        <v>9.5187685514513376</v>
      </c>
      <c r="W8" s="148">
        <v>9.9582978467505416</v>
      </c>
      <c r="X8" s="148">
        <v>10.327892005796393</v>
      </c>
      <c r="Y8" s="148">
        <v>10.515416288315418</v>
      </c>
      <c r="Z8" s="148">
        <v>10.544957850807526</v>
      </c>
      <c r="AA8" s="148">
        <v>10.482484567033003</v>
      </c>
      <c r="AB8" s="148">
        <v>10.455129610304404</v>
      </c>
      <c r="AC8" s="148">
        <v>10.119237200354803</v>
      </c>
      <c r="AD8" s="148">
        <v>6.597495653116523</v>
      </c>
      <c r="AG8" s="120"/>
    </row>
    <row r="9" spans="1:53" ht="15" x14ac:dyDescent="0.25">
      <c r="B9" s="120"/>
      <c r="E9" t="s">
        <v>167</v>
      </c>
      <c r="F9" s="127">
        <v>69.646648857397651</v>
      </c>
      <c r="G9" s="127">
        <v>51.205124442820441</v>
      </c>
      <c r="H9" s="127">
        <v>37.931568714107186</v>
      </c>
      <c r="I9" s="127">
        <v>33.460627307985838</v>
      </c>
      <c r="J9" s="127">
        <v>28.67648994563228</v>
      </c>
      <c r="K9" s="127">
        <v>26.149625245935042</v>
      </c>
      <c r="L9" s="127">
        <v>23.509859812471987</v>
      </c>
      <c r="M9" s="127">
        <v>20.383749663027707</v>
      </c>
      <c r="N9" s="127">
        <v>17.8534880339745</v>
      </c>
      <c r="O9" s="127">
        <v>15.531835538117509</v>
      </c>
      <c r="P9" s="127">
        <v>14.117249880559841</v>
      </c>
      <c r="Q9" s="127">
        <v>12.157353710157279</v>
      </c>
      <c r="R9" s="127">
        <v>10.872522234811161</v>
      </c>
      <c r="S9" s="127">
        <v>6.2598715896554031</v>
      </c>
      <c r="T9" s="127">
        <v>5.0851716921703183</v>
      </c>
      <c r="U9" s="127">
        <v>4.1927349160944036</v>
      </c>
      <c r="V9" s="127">
        <v>3.3717158725217109</v>
      </c>
      <c r="W9" s="148">
        <v>2.6623850374442868</v>
      </c>
      <c r="X9" s="148">
        <v>2.2275403828321751</v>
      </c>
      <c r="Y9" s="148">
        <v>1.8794731774642632</v>
      </c>
      <c r="Z9" s="148">
        <v>1.6117097342109901</v>
      </c>
      <c r="AA9" s="148">
        <v>1.445214090526606</v>
      </c>
      <c r="AB9" s="148">
        <v>1.3287698645841066</v>
      </c>
      <c r="AC9" s="148">
        <v>1.3202861904617016</v>
      </c>
      <c r="AD9" s="148">
        <v>0.9175876383864402</v>
      </c>
      <c r="AF9" s="120"/>
    </row>
    <row r="10" spans="1:53" ht="15" x14ac:dyDescent="0.25">
      <c r="B10" s="120"/>
      <c r="D10" t="s">
        <v>30</v>
      </c>
      <c r="F10" s="127">
        <v>19.392824919166792</v>
      </c>
      <c r="G10" s="127">
        <v>17.316141071124328</v>
      </c>
      <c r="H10" s="127">
        <v>16.468195090852848</v>
      </c>
      <c r="I10" s="127">
        <v>16.184198783138218</v>
      </c>
      <c r="J10" s="127">
        <v>15.621647595723864</v>
      </c>
      <c r="K10" s="127">
        <v>15.203584769866703</v>
      </c>
      <c r="L10" s="127">
        <v>14.755121343088357</v>
      </c>
      <c r="M10" s="127">
        <v>14.882463380242896</v>
      </c>
      <c r="N10" s="127">
        <v>14.997157135485788</v>
      </c>
      <c r="O10" s="127">
        <v>14.849319299078559</v>
      </c>
      <c r="P10" s="127">
        <v>14.89512826823186</v>
      </c>
      <c r="Q10" s="127">
        <v>15.164351933165321</v>
      </c>
      <c r="R10" s="127">
        <v>13.879241586478987</v>
      </c>
      <c r="S10" s="127">
        <v>11.1879476690609</v>
      </c>
      <c r="T10" s="127">
        <v>10.490031816538094</v>
      </c>
      <c r="U10" s="127">
        <v>9.305468362376768</v>
      </c>
      <c r="V10" s="127">
        <v>8.3420492332188907</v>
      </c>
      <c r="W10" s="148">
        <v>7.1305729724416986</v>
      </c>
      <c r="X10" s="148">
        <v>5.9116351267613423</v>
      </c>
      <c r="Y10" s="148">
        <v>4.6986929070744141</v>
      </c>
      <c r="Z10" s="148">
        <v>3.6129168232067062</v>
      </c>
      <c r="AA10" s="148">
        <v>2.8375016796003303</v>
      </c>
      <c r="AB10" s="148">
        <v>2.4367329954540304</v>
      </c>
      <c r="AC10" s="148">
        <v>2.0498985261027172</v>
      </c>
      <c r="AD10" s="148">
        <v>2.2438118614493332</v>
      </c>
      <c r="AF10" s="120"/>
    </row>
    <row r="11" spans="1:53" ht="15" x14ac:dyDescent="0.25">
      <c r="B11" s="120"/>
      <c r="D11" t="s">
        <v>190</v>
      </c>
      <c r="F11" s="127">
        <v>9.1075313408766903</v>
      </c>
      <c r="G11" s="127">
        <v>8.3022031325516394</v>
      </c>
      <c r="H11" s="127">
        <v>8.1919339794080184</v>
      </c>
      <c r="I11" s="127">
        <v>7.708939705949664</v>
      </c>
      <c r="J11" s="127">
        <v>7.1362828696724883</v>
      </c>
      <c r="K11" s="127">
        <v>6.8652435910004224</v>
      </c>
      <c r="L11" s="127">
        <v>6.5443289104389937</v>
      </c>
      <c r="M11" s="127">
        <v>6.3875023277925695</v>
      </c>
      <c r="N11" s="127">
        <v>6.2516736788815637</v>
      </c>
      <c r="O11" s="127">
        <v>6.1391117600065721</v>
      </c>
      <c r="P11" s="127">
        <v>6.0823599745242527</v>
      </c>
      <c r="Q11" s="127">
        <v>6.1066794384009304</v>
      </c>
      <c r="R11" s="127">
        <v>5.8631635403960862</v>
      </c>
      <c r="S11" s="127">
        <v>5.5408798632787892</v>
      </c>
      <c r="T11" s="127">
        <v>5.4956300213089317</v>
      </c>
      <c r="U11" s="127">
        <v>5.6815933527330245</v>
      </c>
      <c r="V11" s="127">
        <v>6.1242424053714011</v>
      </c>
      <c r="W11" s="148">
        <v>6.7953961752980616</v>
      </c>
      <c r="X11" s="148">
        <v>7.5236201359349364</v>
      </c>
      <c r="Y11" s="148">
        <v>8.2885806871788095</v>
      </c>
      <c r="Z11" s="148">
        <v>8.9328567083212569</v>
      </c>
      <c r="AA11" s="148">
        <v>9.5163896485404873</v>
      </c>
      <c r="AB11" s="148">
        <v>9.1271819225168702</v>
      </c>
      <c r="AC11" s="148">
        <v>8.8719002003759595</v>
      </c>
      <c r="AD11" s="148">
        <v>5.6549772419614772</v>
      </c>
      <c r="AF11" s="120"/>
    </row>
    <row r="12" spans="1:53" ht="15" x14ac:dyDescent="0.25">
      <c r="C12" s="120"/>
      <c r="D12" s="135" t="s">
        <v>33</v>
      </c>
      <c r="E12" t="s">
        <v>161</v>
      </c>
      <c r="F12" s="127">
        <v>1.7343253189269383</v>
      </c>
      <c r="G12" s="127">
        <v>3.0755129065223032</v>
      </c>
      <c r="H12" s="127">
        <v>4.078703226786657</v>
      </c>
      <c r="I12" s="127">
        <v>4.4118008579989336</v>
      </c>
      <c r="J12" s="127">
        <v>4.572218270787082</v>
      </c>
      <c r="K12" s="127">
        <v>4.8093748067420528</v>
      </c>
      <c r="L12" s="127">
        <v>4.9395961428288118</v>
      </c>
      <c r="M12" s="127">
        <v>5.1682850806005902</v>
      </c>
      <c r="N12" s="127">
        <v>5.3356377226768217</v>
      </c>
      <c r="O12" s="127">
        <v>5.4720849509817322</v>
      </c>
      <c r="P12" s="127">
        <v>5.4932974633059448</v>
      </c>
      <c r="Q12" s="127">
        <v>5.6334663805834486</v>
      </c>
      <c r="R12" s="127">
        <v>5.494959778892424</v>
      </c>
      <c r="S12" s="127">
        <v>5.3142692530373896</v>
      </c>
      <c r="T12" s="127">
        <v>5.3332973511098967</v>
      </c>
      <c r="U12" s="127">
        <v>5.5605104184708045</v>
      </c>
      <c r="V12" s="127">
        <v>6.0331380630792024</v>
      </c>
      <c r="W12" s="148">
        <v>6.7253529680001227</v>
      </c>
      <c r="X12" s="148">
        <v>7.4685200246752173</v>
      </c>
      <c r="Y12" s="148">
        <v>8.2456863710858599</v>
      </c>
      <c r="Z12" s="148">
        <v>8.8983005102765489</v>
      </c>
      <c r="AA12" s="148">
        <v>9.4877677348211797</v>
      </c>
      <c r="AB12" s="148">
        <v>9.1039608469599695</v>
      </c>
      <c r="AC12" s="148">
        <v>8.8522203561510935</v>
      </c>
      <c r="AD12" s="148">
        <v>5.6334779391045977</v>
      </c>
      <c r="AG12" s="120"/>
    </row>
    <row r="13" spans="1:53" ht="15" x14ac:dyDescent="0.25">
      <c r="B13" s="120"/>
      <c r="E13" t="s">
        <v>167</v>
      </c>
      <c r="F13" s="127">
        <v>7.3732060219497528</v>
      </c>
      <c r="G13" s="127">
        <v>5.226690226029338</v>
      </c>
      <c r="H13" s="127">
        <v>4.1132307526213605</v>
      </c>
      <c r="I13" s="127">
        <v>3.29713884795073</v>
      </c>
      <c r="J13" s="127">
        <v>2.5640645988854063</v>
      </c>
      <c r="K13" s="127">
        <v>2.0558687842583692</v>
      </c>
      <c r="L13" s="127">
        <v>1.6047327676101815</v>
      </c>
      <c r="M13" s="127">
        <v>1.2192172471919793</v>
      </c>
      <c r="N13" s="127">
        <v>0.91603595620474276</v>
      </c>
      <c r="O13" s="127">
        <v>0.66702680902484002</v>
      </c>
      <c r="P13" s="127">
        <v>0.58906251121830799</v>
      </c>
      <c r="Q13" s="127">
        <v>0.47321305781748191</v>
      </c>
      <c r="R13" s="127">
        <v>0.36820376150366219</v>
      </c>
      <c r="S13" s="127">
        <v>0.22661061024139953</v>
      </c>
      <c r="T13" s="127">
        <v>0.1623326701990353</v>
      </c>
      <c r="U13" s="127">
        <v>0.1210829342622198</v>
      </c>
      <c r="V13" s="127">
        <v>9.1104342292198701E-2</v>
      </c>
      <c r="W13" s="148">
        <v>7.0043207297939017E-2</v>
      </c>
      <c r="X13" s="148">
        <v>5.5100111259719108E-2</v>
      </c>
      <c r="Y13" s="148">
        <v>4.2894316092949906E-2</v>
      </c>
      <c r="Z13" s="148">
        <v>3.4556198044708566E-2</v>
      </c>
      <c r="AA13" s="148">
        <v>2.8621913719307099E-2</v>
      </c>
      <c r="AB13" s="148">
        <v>2.3221075556901248E-2</v>
      </c>
      <c r="AC13" s="148">
        <v>1.967984422486603E-2</v>
      </c>
      <c r="AD13" s="148">
        <v>2.1499302856879253E-2</v>
      </c>
      <c r="AF13" s="120"/>
    </row>
    <row r="14" spans="1:53" ht="15" x14ac:dyDescent="0.25">
      <c r="B14" s="120"/>
      <c r="D14" t="s">
        <v>191</v>
      </c>
      <c r="F14" s="127">
        <v>9.8674541118216899E-2</v>
      </c>
      <c r="G14" s="127">
        <v>7.448975133825525E-2</v>
      </c>
      <c r="H14" s="127">
        <v>7.7456362326366546E-2</v>
      </c>
      <c r="I14" s="127">
        <v>8.5860805550390287E-2</v>
      </c>
      <c r="J14" s="127">
        <v>8.944706561117842E-2</v>
      </c>
      <c r="K14" s="127">
        <v>9.3195839288153101E-2</v>
      </c>
      <c r="L14" s="127">
        <v>0.10434490719121728</v>
      </c>
      <c r="M14" s="127">
        <v>0.116445133802143</v>
      </c>
      <c r="N14" s="127">
        <v>0.10836645058355496</v>
      </c>
      <c r="O14" s="127">
        <v>0.10297483511583271</v>
      </c>
      <c r="P14" s="127">
        <v>9.5495823595859716E-2</v>
      </c>
      <c r="Q14" s="127">
        <v>9.3185347302979782E-2</v>
      </c>
      <c r="R14" s="127">
        <v>8.498530793404778E-2</v>
      </c>
      <c r="S14" s="127">
        <v>8.107034476125774E-2</v>
      </c>
      <c r="T14" s="127">
        <v>6.9739401272055648E-2</v>
      </c>
      <c r="U14" s="127">
        <v>6.7011887821847291E-2</v>
      </c>
      <c r="V14" s="127">
        <v>6.1749367279792078E-2</v>
      </c>
      <c r="W14" s="148">
        <v>5.7832323897237234E-2</v>
      </c>
      <c r="X14" s="148">
        <v>5.5923547232830682E-2</v>
      </c>
      <c r="Y14" s="148">
        <v>5.057228249817327E-2</v>
      </c>
      <c r="Z14" s="148">
        <v>4.4758363808638589E-2</v>
      </c>
      <c r="AA14" s="148">
        <v>4.1136088417831257E-2</v>
      </c>
      <c r="AB14" s="148">
        <v>3.6493462116120867E-2</v>
      </c>
      <c r="AC14" s="148">
        <v>3.2886961650903941E-2</v>
      </c>
      <c r="AD14" s="148">
        <v>2.0619847145598769E-2</v>
      </c>
      <c r="AF14" s="120"/>
    </row>
    <row r="15" spans="1:53" ht="15" x14ac:dyDescent="0.25">
      <c r="B15" s="120"/>
      <c r="D15" t="s">
        <v>539</v>
      </c>
      <c r="F15" s="127"/>
      <c r="G15" s="127"/>
      <c r="H15" s="127"/>
      <c r="I15" s="127"/>
      <c r="J15" s="127"/>
      <c r="K15" s="127"/>
      <c r="L15" s="127"/>
      <c r="M15" s="127"/>
      <c r="N15" s="127"/>
      <c r="O15" s="127">
        <v>0</v>
      </c>
      <c r="P15" s="127">
        <v>0</v>
      </c>
      <c r="Q15" s="127">
        <v>0</v>
      </c>
      <c r="R15" s="127">
        <v>0</v>
      </c>
      <c r="S15" s="127">
        <v>0</v>
      </c>
      <c r="T15" s="127">
        <v>0</v>
      </c>
      <c r="U15" s="127">
        <v>0</v>
      </c>
      <c r="V15" s="127">
        <v>0</v>
      </c>
      <c r="W15" s="148">
        <v>0</v>
      </c>
      <c r="X15" s="148">
        <v>0</v>
      </c>
      <c r="Y15" s="148">
        <v>0</v>
      </c>
      <c r="Z15" s="148">
        <v>0</v>
      </c>
      <c r="AA15" s="148">
        <v>0</v>
      </c>
      <c r="AB15" s="148">
        <v>4.9933819956782498E-3</v>
      </c>
      <c r="AC15" s="148">
        <v>1.01846001602171E-2</v>
      </c>
      <c r="AD15" s="148">
        <v>2.1827888797690601E-2</v>
      </c>
      <c r="AF15" s="120"/>
    </row>
    <row r="16" spans="1:53" ht="15" x14ac:dyDescent="0.25">
      <c r="C16" t="s">
        <v>18</v>
      </c>
      <c r="F16" s="127">
        <v>1.462066065865117</v>
      </c>
      <c r="G16" s="127">
        <v>1.362418566010513</v>
      </c>
      <c r="H16" s="127">
        <v>1.506958017613401</v>
      </c>
      <c r="I16" s="127">
        <v>1.5082966822980479</v>
      </c>
      <c r="J16" s="127">
        <v>1.5333598081577171</v>
      </c>
      <c r="K16" s="127">
        <v>1.3416855397196989</v>
      </c>
      <c r="L16" s="127">
        <v>1.2682325077777861</v>
      </c>
      <c r="M16" s="127">
        <v>1.240213056467323</v>
      </c>
      <c r="N16" s="127">
        <v>1.2567610135764651</v>
      </c>
      <c r="O16" s="127">
        <v>1.1937400167878429</v>
      </c>
      <c r="P16" s="127">
        <v>1.2831806135721777</v>
      </c>
      <c r="Q16" s="127">
        <v>1.2642870053055957</v>
      </c>
      <c r="R16" s="127">
        <v>1.2913049812575206</v>
      </c>
      <c r="S16" s="127">
        <v>1.3115808094825154</v>
      </c>
      <c r="T16" s="127">
        <v>1.3082824480408237</v>
      </c>
      <c r="U16" s="127">
        <v>1.3792434740461088</v>
      </c>
      <c r="V16" s="127">
        <v>1.3830114944695318</v>
      </c>
      <c r="W16" s="148">
        <v>1.4014666605619384</v>
      </c>
      <c r="X16" s="148">
        <v>1.3886242641551121</v>
      </c>
      <c r="Y16" s="148">
        <v>1.3805092837686692</v>
      </c>
      <c r="Z16" s="148">
        <v>1.3737791019292045</v>
      </c>
      <c r="AA16" s="148">
        <v>1.3661854901505126</v>
      </c>
      <c r="AB16" s="148">
        <v>1.3938852882404547</v>
      </c>
      <c r="AC16" s="148">
        <v>1.2378658310274977</v>
      </c>
      <c r="AD16" s="148">
        <v>0.81456392804425815</v>
      </c>
      <c r="AF16" s="120"/>
    </row>
    <row r="17" spans="2:33" x14ac:dyDescent="0.2">
      <c r="C17" t="s">
        <v>32</v>
      </c>
      <c r="F17" s="127">
        <v>0.67243820543515198</v>
      </c>
      <c r="G17" s="127">
        <v>0.72152672248748906</v>
      </c>
      <c r="H17" s="127">
        <v>0.89721268756999784</v>
      </c>
      <c r="I17" s="127">
        <v>0.96721381232528703</v>
      </c>
      <c r="J17" s="127">
        <v>0.92323461665044348</v>
      </c>
      <c r="K17" s="127">
        <v>0.96920294861175704</v>
      </c>
      <c r="L17" s="127">
        <v>0.94333014174755792</v>
      </c>
      <c r="M17" s="127">
        <v>0.98956866218513695</v>
      </c>
      <c r="N17" s="127">
        <v>1.0510148407459989</v>
      </c>
      <c r="O17" s="127">
        <v>1.1801803768904677</v>
      </c>
      <c r="P17" s="127">
        <v>1.1632397913156136</v>
      </c>
      <c r="Q17" s="127">
        <v>1.1820719929542438</v>
      </c>
      <c r="R17" s="127">
        <v>1.1055701565689331</v>
      </c>
      <c r="S17" s="127">
        <v>1.0017315068988457</v>
      </c>
      <c r="T17" s="127">
        <v>0.94964378435303398</v>
      </c>
      <c r="U17" s="127">
        <v>0.97652324447756444</v>
      </c>
      <c r="V17" s="127">
        <v>0.96286763179216561</v>
      </c>
      <c r="W17" s="148">
        <v>1.0035221952899405</v>
      </c>
      <c r="X17" s="148">
        <v>1.0272818686204694</v>
      </c>
      <c r="Y17" s="148">
        <v>1.0557173528794366</v>
      </c>
      <c r="Z17" s="148">
        <v>1.0269925817492698</v>
      </c>
      <c r="AA17" s="148">
        <v>1.0915098919714099</v>
      </c>
      <c r="AB17" s="148">
        <v>1.0690768881872972</v>
      </c>
      <c r="AC17" s="148">
        <v>1.0477223494430343</v>
      </c>
      <c r="AD17" s="148">
        <v>0.30951768443528138</v>
      </c>
    </row>
    <row r="18" spans="2:33" ht="14.25" x14ac:dyDescent="0.2">
      <c r="C18" t="s">
        <v>337</v>
      </c>
      <c r="F18" s="127">
        <v>38.69314496508062</v>
      </c>
      <c r="G18" s="127">
        <v>45.42821449587062</v>
      </c>
      <c r="H18" s="127">
        <v>42.267016416554114</v>
      </c>
      <c r="I18" s="127">
        <v>41.977796055808525</v>
      </c>
      <c r="J18" s="127">
        <v>38.392493440483769</v>
      </c>
      <c r="K18" s="127">
        <v>34.352130658830148</v>
      </c>
      <c r="L18" s="127">
        <v>36.707671275998365</v>
      </c>
      <c r="M18" s="127">
        <v>35.572234900556495</v>
      </c>
      <c r="N18" s="127">
        <v>34.959083828679425</v>
      </c>
      <c r="O18" s="127">
        <v>36.142049722018086</v>
      </c>
      <c r="P18" s="127">
        <v>31.298936334624059</v>
      </c>
      <c r="Q18" s="127">
        <v>32.302611886157948</v>
      </c>
      <c r="R18" s="127">
        <v>30.523726749308615</v>
      </c>
      <c r="S18" s="127">
        <v>28.763834465434115</v>
      </c>
      <c r="T18" s="127">
        <v>27.157487289598173</v>
      </c>
      <c r="U18" s="127">
        <v>24.018073877263596</v>
      </c>
      <c r="V18" s="127">
        <v>23.455094785311019</v>
      </c>
      <c r="W18" s="148">
        <v>22.125245864952422</v>
      </c>
      <c r="X18" s="148">
        <v>22.814147501773952</v>
      </c>
      <c r="Y18" s="148">
        <v>22.552176663501939</v>
      </c>
      <c r="Z18" s="148">
        <v>22.743462747520585</v>
      </c>
      <c r="AA18" s="148">
        <v>25.073217486490307</v>
      </c>
      <c r="AB18" s="148">
        <v>21.674416669151661</v>
      </c>
      <c r="AC18" s="148">
        <v>20.553766616780166</v>
      </c>
      <c r="AD18" s="148">
        <v>29.146872323643677</v>
      </c>
    </row>
    <row r="19" spans="2:33" x14ac:dyDescent="0.2">
      <c r="C19" t="s">
        <v>192</v>
      </c>
      <c r="F19" s="127">
        <v>4.1122904193568477</v>
      </c>
      <c r="G19" s="127">
        <v>3.4501379322261738</v>
      </c>
      <c r="H19" s="127">
        <v>2.8575109656238689</v>
      </c>
      <c r="I19" s="127">
        <v>2.8816609453229929</v>
      </c>
      <c r="J19" s="127">
        <v>2.7300839283845102</v>
      </c>
      <c r="K19" s="127">
        <v>2.6755699594660065</v>
      </c>
      <c r="L19" s="127">
        <v>2.5966802165617029</v>
      </c>
      <c r="M19" s="127">
        <v>2.71435327637059</v>
      </c>
      <c r="N19" s="127">
        <v>2.8315761877994188</v>
      </c>
      <c r="O19" s="127">
        <v>2.6401159884691472</v>
      </c>
      <c r="P19" s="127">
        <v>2.7606046913459137</v>
      </c>
      <c r="Q19" s="127">
        <v>2.969678216310808</v>
      </c>
      <c r="R19" s="127">
        <v>2.779656539071464</v>
      </c>
      <c r="S19" s="127">
        <v>2.6508916798728386</v>
      </c>
      <c r="T19" s="127">
        <v>2.5330354979020111</v>
      </c>
      <c r="U19" s="127">
        <v>2.3699342620722099</v>
      </c>
      <c r="V19" s="127">
        <v>2.1724813670696159</v>
      </c>
      <c r="W19" s="148">
        <v>1.9949053408988138</v>
      </c>
      <c r="X19" s="148">
        <v>1.739753841428382</v>
      </c>
      <c r="Y19" s="148">
        <v>1.412804049486267</v>
      </c>
      <c r="Z19" s="148">
        <v>1.30531332759073</v>
      </c>
      <c r="AA19" s="148">
        <v>1.3039476456731571</v>
      </c>
      <c r="AB19" s="148">
        <v>1.3147553941679919</v>
      </c>
      <c r="AC19" s="148">
        <v>1.3722305781029001</v>
      </c>
      <c r="AD19" s="148">
        <v>1.0662426023204103</v>
      </c>
    </row>
    <row r="20" spans="2:33" ht="15" x14ac:dyDescent="0.25">
      <c r="C20" s="120" t="s">
        <v>193</v>
      </c>
      <c r="D20" s="120"/>
      <c r="F20" s="144">
        <v>150.50831031276721</v>
      </c>
      <c r="G20" s="144">
        <v>136.84748550265815</v>
      </c>
      <c r="H20" s="144">
        <v>119.77630678655123</v>
      </c>
      <c r="I20" s="144">
        <v>114.62988698093548</v>
      </c>
      <c r="J20" s="144">
        <v>104.81237511898165</v>
      </c>
      <c r="K20" s="144">
        <v>97.622659643573087</v>
      </c>
      <c r="L20" s="144">
        <v>96.993442618957886</v>
      </c>
      <c r="M20" s="144">
        <v>93.409389553307022</v>
      </c>
      <c r="N20" s="144">
        <v>90.59640598854061</v>
      </c>
      <c r="O20" s="144">
        <v>89.553130683539223</v>
      </c>
      <c r="P20" s="144">
        <v>83.981463302292497</v>
      </c>
      <c r="Q20" s="144">
        <v>83.868625134944892</v>
      </c>
      <c r="R20" s="144">
        <v>79.247150280621739</v>
      </c>
      <c r="S20" s="144">
        <v>69.565460038563117</v>
      </c>
      <c r="T20" s="144">
        <v>65.82176929879418</v>
      </c>
      <c r="U20" s="144">
        <v>60.573755623914593</v>
      </c>
      <c r="V20" s="144">
        <v>58.629982553444151</v>
      </c>
      <c r="W20" s="149">
        <v>56.218276898151075</v>
      </c>
      <c r="X20" s="149">
        <v>55.765637129145674</v>
      </c>
      <c r="Y20" s="149">
        <v>54.1270986316554</v>
      </c>
      <c r="Z20" s="144">
        <v>53.018274698527215</v>
      </c>
      <c r="AA20" s="144">
        <v>54.833587414952845</v>
      </c>
      <c r="AB20" s="144">
        <v>50.050828802626071</v>
      </c>
      <c r="AC20" s="144">
        <v>47.825465807595151</v>
      </c>
      <c r="AD20" s="144">
        <v>47.930267687412851</v>
      </c>
    </row>
    <row r="21" spans="2:33" ht="15" x14ac:dyDescent="0.25">
      <c r="B21" s="139" t="s">
        <v>194</v>
      </c>
      <c r="F21" s="144">
        <v>187.0401014000837</v>
      </c>
      <c r="G21" s="144">
        <v>144.16799378784825</v>
      </c>
      <c r="H21" s="144">
        <v>126.97634578080024</v>
      </c>
      <c r="I21" s="144">
        <v>119.04787125743823</v>
      </c>
      <c r="J21" s="144">
        <v>122.0291445572761</v>
      </c>
      <c r="K21" s="144">
        <v>119.26401065713449</v>
      </c>
      <c r="L21" s="144">
        <v>108.12631034707613</v>
      </c>
      <c r="M21" s="144">
        <v>101.60494594109616</v>
      </c>
      <c r="N21" s="144">
        <v>99.86894601036515</v>
      </c>
      <c r="O21" s="144">
        <v>91.106869316460774</v>
      </c>
      <c r="P21" s="144">
        <v>99.848536697707516</v>
      </c>
      <c r="Q21" s="144">
        <v>90.741374865055121</v>
      </c>
      <c r="R21" s="144">
        <v>79.802849719378273</v>
      </c>
      <c r="S21" s="144">
        <v>70.564539961436878</v>
      </c>
      <c r="T21" s="144">
        <v>72.478230701205831</v>
      </c>
      <c r="U21" s="144">
        <v>61.986244376085409</v>
      </c>
      <c r="V21" s="144">
        <v>62.680017446555851</v>
      </c>
      <c r="W21" s="149">
        <v>59.921723101848926</v>
      </c>
      <c r="X21" s="149">
        <v>56.254362870854322</v>
      </c>
      <c r="Y21" s="149">
        <v>53.712901368344603</v>
      </c>
      <c r="Z21" s="144">
        <v>43.211725301472789</v>
      </c>
      <c r="AA21" s="144">
        <v>40.936412585047151</v>
      </c>
      <c r="AB21" s="144">
        <v>39.719171197373925</v>
      </c>
      <c r="AC21" s="144">
        <v>36.714534192404855</v>
      </c>
      <c r="AD21" s="144">
        <v>34.091752668058675</v>
      </c>
      <c r="AG21" s="120"/>
    </row>
    <row r="22" spans="2:33" x14ac:dyDescent="0.2">
      <c r="B22" s="139" t="s">
        <v>195</v>
      </c>
      <c r="F22" s="144">
        <v>337.54841171285091</v>
      </c>
      <c r="G22" s="144">
        <v>281.01547929050639</v>
      </c>
      <c r="H22" s="144">
        <v>246.75265256735148</v>
      </c>
      <c r="I22" s="144">
        <v>233.67775823837371</v>
      </c>
      <c r="J22" s="144">
        <v>226.84151967625775</v>
      </c>
      <c r="K22" s="144">
        <v>216.88667030070758</v>
      </c>
      <c r="L22" s="144">
        <v>205.11975296603401</v>
      </c>
      <c r="M22" s="144">
        <v>195.01433549440318</v>
      </c>
      <c r="N22" s="144">
        <v>190.46535199890576</v>
      </c>
      <c r="O22" s="144">
        <v>180.66</v>
      </c>
      <c r="P22" s="144">
        <v>183.83</v>
      </c>
      <c r="Q22" s="144">
        <v>174.61</v>
      </c>
      <c r="R22" s="144">
        <v>159.05000000000001</v>
      </c>
      <c r="S22" s="144">
        <v>140.13</v>
      </c>
      <c r="T22" s="144">
        <v>138.30000000000001</v>
      </c>
      <c r="U22" s="144">
        <v>122.56</v>
      </c>
      <c r="V22" s="144">
        <v>121.31</v>
      </c>
      <c r="W22" s="149">
        <v>116.14</v>
      </c>
      <c r="X22" s="149">
        <v>112.02</v>
      </c>
      <c r="Y22" s="149">
        <v>107.84</v>
      </c>
      <c r="Z22" s="144">
        <v>96.23</v>
      </c>
      <c r="AA22" s="144">
        <v>95.77</v>
      </c>
      <c r="AB22" s="144">
        <v>89.77</v>
      </c>
      <c r="AC22" s="144">
        <v>84.54</v>
      </c>
      <c r="AD22" s="144">
        <v>82.022020355471525</v>
      </c>
      <c r="AF22" s="139"/>
    </row>
    <row r="23" spans="2:33" ht="15" x14ac:dyDescent="0.25">
      <c r="E23" s="128"/>
      <c r="F23" s="128"/>
      <c r="G23" s="128"/>
      <c r="H23" s="128"/>
      <c r="I23" s="128"/>
      <c r="J23" s="128"/>
      <c r="K23" s="128"/>
      <c r="L23" s="128"/>
      <c r="M23" s="128"/>
      <c r="N23" s="128"/>
      <c r="O23" s="128"/>
      <c r="P23" s="128"/>
      <c r="Q23" s="128"/>
      <c r="R23" s="128"/>
      <c r="S23" s="128"/>
      <c r="T23" s="128"/>
      <c r="U23" s="128"/>
      <c r="V23" s="128"/>
      <c r="W23" s="128"/>
      <c r="AF23" s="139"/>
    </row>
    <row r="24" spans="2:33" x14ac:dyDescent="0.2">
      <c r="B24" s="140" t="s">
        <v>196</v>
      </c>
      <c r="C24" s="30"/>
      <c r="D24" s="30"/>
      <c r="E24" s="30"/>
      <c r="F24" s="150">
        <f t="shared" ref="F24:AD24" si="0">F20/F22</f>
        <v>0.44588659016059345</v>
      </c>
      <c r="G24" s="150">
        <f t="shared" si="0"/>
        <v>0.48697490205224186</v>
      </c>
      <c r="H24" s="150">
        <f t="shared" si="0"/>
        <v>0.48541041216915842</v>
      </c>
      <c r="I24" s="150">
        <f t="shared" si="0"/>
        <v>0.49054684470227589</v>
      </c>
      <c r="J24" s="150">
        <f t="shared" si="0"/>
        <v>0.46205110629027313</v>
      </c>
      <c r="K24" s="150">
        <f t="shared" si="0"/>
        <v>0.45010908004729788</v>
      </c>
      <c r="L24" s="150">
        <f t="shared" si="0"/>
        <v>0.4728625167319655</v>
      </c>
      <c r="M24" s="150">
        <f t="shared" si="0"/>
        <v>0.47898729760811776</v>
      </c>
      <c r="N24" s="150">
        <f t="shared" si="0"/>
        <v>0.47565819734531611</v>
      </c>
      <c r="O24" s="150">
        <f t="shared" si="0"/>
        <v>0.49569982665525975</v>
      </c>
      <c r="P24" s="150">
        <f t="shared" si="0"/>
        <v>0.45684307948807318</v>
      </c>
      <c r="Q24" s="150">
        <f t="shared" si="0"/>
        <v>0.48031971327498357</v>
      </c>
      <c r="R24" s="150">
        <f t="shared" si="0"/>
        <v>0.49825306683823789</v>
      </c>
      <c r="S24" s="150">
        <f t="shared" si="0"/>
        <v>0.49643516761980389</v>
      </c>
      <c r="T24" s="150">
        <f t="shared" si="0"/>
        <v>0.4759347020881719</v>
      </c>
      <c r="U24" s="150">
        <f t="shared" si="0"/>
        <v>0.49423756220556947</v>
      </c>
      <c r="V24" s="150">
        <f t="shared" si="0"/>
        <v>0.48330708559429686</v>
      </c>
      <c r="W24" s="150">
        <f t="shared" si="0"/>
        <v>0.48405611243457097</v>
      </c>
      <c r="X24" s="150">
        <f t="shared" si="0"/>
        <v>0.49781857819269482</v>
      </c>
      <c r="Y24" s="150">
        <f t="shared" si="0"/>
        <v>0.50192042499680456</v>
      </c>
      <c r="Z24" s="150">
        <f t="shared" si="0"/>
        <v>0.55095370153306877</v>
      </c>
      <c r="AA24" s="150">
        <f t="shared" si="0"/>
        <v>0.57255494846980104</v>
      </c>
      <c r="AB24" s="150">
        <f t="shared" si="0"/>
        <v>0.55754515765429513</v>
      </c>
      <c r="AC24" s="150">
        <f t="shared" si="0"/>
        <v>0.56571405024361421</v>
      </c>
      <c r="AD24" s="150">
        <f t="shared" si="0"/>
        <v>0.58435853542365856</v>
      </c>
    </row>
    <row r="26" spans="2:33" ht="14.25" x14ac:dyDescent="0.25">
      <c r="B26" s="139" t="s">
        <v>268</v>
      </c>
    </row>
    <row r="27" spans="2:33" ht="17.25" x14ac:dyDescent="0.25">
      <c r="B27" s="120"/>
      <c r="C27" t="s">
        <v>197</v>
      </c>
      <c r="F27" s="130">
        <v>3.0069846979189565</v>
      </c>
      <c r="G27" s="130">
        <v>3.4486591300781493</v>
      </c>
      <c r="H27" s="130">
        <v>3.3318317262993218</v>
      </c>
      <c r="I27" s="130">
        <v>3.2704350891849958</v>
      </c>
      <c r="J27" s="130">
        <v>2.8879088159220525</v>
      </c>
      <c r="K27" s="130">
        <v>2.8191068932795895</v>
      </c>
      <c r="L27" s="130">
        <v>2.7431410987464409</v>
      </c>
      <c r="M27" s="130">
        <v>2.6993978112000976</v>
      </c>
      <c r="N27" s="130">
        <v>2.6440600407048751</v>
      </c>
      <c r="O27" s="130">
        <v>2.5852874993521047</v>
      </c>
      <c r="P27" s="130">
        <v>2.5573718294468324</v>
      </c>
      <c r="Q27" s="130">
        <v>2.5056732712608452</v>
      </c>
      <c r="R27" s="130">
        <v>2.404885308873522</v>
      </c>
      <c r="S27" s="130">
        <v>2.3055444256370174</v>
      </c>
      <c r="T27" s="130">
        <v>2.2411021038979961</v>
      </c>
      <c r="U27" s="130">
        <v>2.0809191908925473</v>
      </c>
      <c r="V27" s="130">
        <v>2.004169224705374</v>
      </c>
      <c r="W27" s="151">
        <v>1.916681693646584</v>
      </c>
      <c r="X27" s="151">
        <v>1.846085610724113</v>
      </c>
      <c r="Y27" s="151">
        <v>1.7931210779077216</v>
      </c>
      <c r="Z27" s="151">
        <v>1.7441318507599055</v>
      </c>
      <c r="AA27" s="151">
        <v>1.7499995082264468</v>
      </c>
      <c r="AB27" s="151">
        <v>1.7049353044741458</v>
      </c>
      <c r="AC27" s="151">
        <v>1.6878524943511286</v>
      </c>
      <c r="AD27" s="151">
        <v>1.3781134851507257</v>
      </c>
    </row>
    <row r="28" spans="2:33" ht="15" x14ac:dyDescent="0.25">
      <c r="B28" s="120"/>
      <c r="C28" s="135" t="s">
        <v>316</v>
      </c>
      <c r="D28" s="135" t="s">
        <v>317</v>
      </c>
      <c r="E28" t="s">
        <v>189</v>
      </c>
      <c r="F28" s="130">
        <v>0.28655909006923158</v>
      </c>
      <c r="G28" s="130">
        <v>0.27851731915147437</v>
      </c>
      <c r="H28" s="130">
        <v>0.21452905841536624</v>
      </c>
      <c r="I28" s="130">
        <v>0.189373282177695</v>
      </c>
      <c r="J28" s="130">
        <v>0.15037711055854375</v>
      </c>
      <c r="K28" s="130">
        <v>0.13449259920841031</v>
      </c>
      <c r="L28" s="130">
        <v>0.12335731844399203</v>
      </c>
      <c r="M28" s="130">
        <v>0.11434130810054695</v>
      </c>
      <c r="N28" s="130">
        <v>9.5018749584034071E-2</v>
      </c>
      <c r="O28" s="130">
        <v>8.6342776217606054E-2</v>
      </c>
      <c r="P28" s="130">
        <v>8.2562796363430585E-2</v>
      </c>
      <c r="Q28" s="130">
        <v>7.7980354577169675E-2</v>
      </c>
      <c r="R28" s="130">
        <v>6.4471076641946429E-2</v>
      </c>
      <c r="S28" s="130">
        <v>5.916825274779302E-2</v>
      </c>
      <c r="T28" s="130">
        <v>5.5619905172455866E-2</v>
      </c>
      <c r="U28" s="130">
        <v>4.7541202940249397E-2</v>
      </c>
      <c r="V28" s="130">
        <v>4.2191394896078954E-2</v>
      </c>
      <c r="W28" s="130">
        <v>3.9794012613017876E-2</v>
      </c>
      <c r="X28" s="130">
        <v>3.4840019812115951E-2</v>
      </c>
      <c r="Y28" s="130">
        <v>2.849862727118482E-2</v>
      </c>
      <c r="Z28" s="130">
        <v>2.2952305669419498E-2</v>
      </c>
      <c r="AA28" s="130">
        <v>2.0067883422046139E-2</v>
      </c>
      <c r="AB28" s="130">
        <v>1.417435276559946E-2</v>
      </c>
      <c r="AC28" s="130">
        <v>1.3407878388546561E-2</v>
      </c>
      <c r="AD28" s="151">
        <v>1.2951689299981278E-2</v>
      </c>
    </row>
    <row r="29" spans="2:33" ht="15" x14ac:dyDescent="0.25">
      <c r="B29" s="120"/>
      <c r="D29" s="135" t="s">
        <v>318</v>
      </c>
      <c r="E29" t="s">
        <v>147</v>
      </c>
      <c r="F29" s="130">
        <v>0.48925663084203697</v>
      </c>
      <c r="G29" s="130">
        <v>0.75069633885162634</v>
      </c>
      <c r="H29" s="130">
        <v>0.72589223012972059</v>
      </c>
      <c r="I29" s="130">
        <v>0.71968581001711851</v>
      </c>
      <c r="J29" s="130">
        <v>0.5898254566614487</v>
      </c>
      <c r="K29" s="130">
        <v>0.56886216247309362</v>
      </c>
      <c r="L29" s="130">
        <v>0.54526871247186892</v>
      </c>
      <c r="M29" s="130">
        <v>0.52493765580095131</v>
      </c>
      <c r="N29" s="130">
        <v>0.51136858080650094</v>
      </c>
      <c r="O29" s="130">
        <v>0.49929836332096</v>
      </c>
      <c r="P29" s="130">
        <v>0.4941246586837344</v>
      </c>
      <c r="Q29" s="130">
        <v>0.47675014788912851</v>
      </c>
      <c r="R29" s="130">
        <v>0.48821490469500856</v>
      </c>
      <c r="S29" s="130">
        <v>0.48274445639346658</v>
      </c>
      <c r="T29" s="130">
        <v>0.45148455358958389</v>
      </c>
      <c r="U29" s="130">
        <v>0.38031482581592946</v>
      </c>
      <c r="V29" s="130">
        <v>0.36365816082190749</v>
      </c>
      <c r="W29" s="130">
        <v>0.33036206291560399</v>
      </c>
      <c r="X29" s="130">
        <v>0.2941954728051922</v>
      </c>
      <c r="Y29" s="130">
        <v>0.27602517141461047</v>
      </c>
      <c r="Z29" s="130">
        <v>0.2471371367528582</v>
      </c>
      <c r="AA29" s="130">
        <v>0.22540613119238362</v>
      </c>
      <c r="AB29" s="130">
        <v>0.21970483481981923</v>
      </c>
      <c r="AC29" s="130">
        <v>0.21304108683919201</v>
      </c>
      <c r="AD29" s="130">
        <v>0.12372460773466684</v>
      </c>
    </row>
    <row r="30" spans="2:33" ht="15" x14ac:dyDescent="0.25">
      <c r="B30" s="120"/>
      <c r="D30" s="135" t="s">
        <v>319</v>
      </c>
      <c r="E30" t="s">
        <v>30</v>
      </c>
      <c r="F30" s="130">
        <v>0.74522440364737785</v>
      </c>
      <c r="G30" s="130">
        <v>0.64945062400052811</v>
      </c>
      <c r="H30" s="130">
        <v>0.54072226526760248</v>
      </c>
      <c r="I30" s="130">
        <v>0.49781539851067724</v>
      </c>
      <c r="J30" s="130">
        <v>0.42939955198990198</v>
      </c>
      <c r="K30" s="130">
        <v>0.3942253434902529</v>
      </c>
      <c r="L30" s="130">
        <v>0.36196665697180069</v>
      </c>
      <c r="M30" s="130">
        <v>0.34535103765154213</v>
      </c>
      <c r="N30" s="130">
        <v>0.33078076748976371</v>
      </c>
      <c r="O30" s="130">
        <v>0.31252892089654677</v>
      </c>
      <c r="P30" s="130">
        <v>0.29871691451392735</v>
      </c>
      <c r="Q30" s="130">
        <v>0.27668742691578702</v>
      </c>
      <c r="R30" s="130">
        <v>0.22926746803342049</v>
      </c>
      <c r="S30" s="130">
        <v>0.18592885717383592</v>
      </c>
      <c r="T30" s="130">
        <v>0.17153341653803045</v>
      </c>
      <c r="U30" s="130">
        <v>0.15039303716060343</v>
      </c>
      <c r="V30" s="130">
        <v>0.13340066143392024</v>
      </c>
      <c r="W30" s="130">
        <v>0.11408480286267386</v>
      </c>
      <c r="X30" s="130">
        <v>9.4675053772568199E-2</v>
      </c>
      <c r="Y30" s="130">
        <v>7.5437038877205903E-2</v>
      </c>
      <c r="Z30" s="130">
        <v>5.745072378882863E-2</v>
      </c>
      <c r="AA30" s="130">
        <v>4.4219496957942389E-2</v>
      </c>
      <c r="AB30" s="130">
        <v>3.8611920494177478E-2</v>
      </c>
      <c r="AC30" s="130">
        <v>3.3018847653312249E-2</v>
      </c>
      <c r="AD30" s="130">
        <v>3.4325469931990919E-2</v>
      </c>
    </row>
    <row r="31" spans="2:33" ht="15" x14ac:dyDescent="0.25">
      <c r="B31" s="120"/>
      <c r="E31" t="s">
        <v>190</v>
      </c>
      <c r="F31" s="130">
        <v>0.48815077401934492</v>
      </c>
      <c r="G31" s="130">
        <v>0.73481203812550722</v>
      </c>
      <c r="H31" s="130">
        <v>0.74784510529673387</v>
      </c>
      <c r="I31" s="130">
        <v>0.74445671251300782</v>
      </c>
      <c r="J31" s="130">
        <v>0.60722774310805017</v>
      </c>
      <c r="K31" s="130">
        <v>0.60286889586869574</v>
      </c>
      <c r="L31" s="130">
        <v>0.55867027959303928</v>
      </c>
      <c r="M31" s="130">
        <v>0.54032566141618144</v>
      </c>
      <c r="N31" s="130">
        <v>0.51468026264852784</v>
      </c>
      <c r="O31" s="130">
        <v>0.4925259277010231</v>
      </c>
      <c r="P31" s="130">
        <v>0.45264024699525779</v>
      </c>
      <c r="Q31" s="130">
        <v>0.42485077348860961</v>
      </c>
      <c r="R31" s="130">
        <v>0.38329840876573607</v>
      </c>
      <c r="S31" s="130">
        <v>0.3587655033153952</v>
      </c>
      <c r="T31" s="130">
        <v>0.35934288568232781</v>
      </c>
      <c r="U31" s="130">
        <v>0.31125905622090266</v>
      </c>
      <c r="V31" s="130">
        <v>0.2787392211208391</v>
      </c>
      <c r="W31" s="130">
        <v>0.2383282541378518</v>
      </c>
      <c r="X31" s="130">
        <v>0.205322500359711</v>
      </c>
      <c r="Y31" s="130">
        <v>0.18166837901264532</v>
      </c>
      <c r="Z31" s="130">
        <v>0.1581659396402256</v>
      </c>
      <c r="AA31" s="130">
        <v>0.136655252760019</v>
      </c>
      <c r="AB31" s="130">
        <v>0.11661356409386409</v>
      </c>
      <c r="AC31" s="130">
        <v>9.95529893668404E-2</v>
      </c>
      <c r="AD31" s="130">
        <v>5.1091674093332359E-2</v>
      </c>
    </row>
    <row r="32" spans="2:33" ht="15" x14ac:dyDescent="0.25">
      <c r="B32" s="120"/>
      <c r="E32" t="s">
        <v>191</v>
      </c>
      <c r="F32" s="130">
        <v>9.2141473115142456E-3</v>
      </c>
      <c r="G32" s="130">
        <v>5.8959631374544417E-3</v>
      </c>
      <c r="H32" s="130">
        <v>5.9833637278366054E-3</v>
      </c>
      <c r="I32" s="130">
        <v>6.6268504195873858E-3</v>
      </c>
      <c r="J32" s="130">
        <v>6.4488795614262191E-3</v>
      </c>
      <c r="K32" s="130">
        <v>6.4825981979048141E-3</v>
      </c>
      <c r="L32" s="130">
        <v>6.9063585278049773E-3</v>
      </c>
      <c r="M32" s="130">
        <v>7.6202824368688622E-3</v>
      </c>
      <c r="N32" s="130">
        <v>6.7015298056867251E-3</v>
      </c>
      <c r="O32" s="130">
        <v>6.1752903681774997E-3</v>
      </c>
      <c r="P32" s="130">
        <v>5.3714763300027994E-3</v>
      </c>
      <c r="Q32" s="130">
        <v>5.2955227093763298E-3</v>
      </c>
      <c r="R32" s="130">
        <v>4.6443655729855897E-3</v>
      </c>
      <c r="S32" s="130">
        <v>4.4427232099984604E-3</v>
      </c>
      <c r="T32" s="130">
        <v>3.7703745976403096E-3</v>
      </c>
      <c r="U32" s="130">
        <v>3.60811589502643E-3</v>
      </c>
      <c r="V32" s="130">
        <v>3.3426237342463199E-3</v>
      </c>
      <c r="W32" s="130">
        <v>3.0845303186032699E-3</v>
      </c>
      <c r="X32" s="130">
        <v>2.9830013216689101E-3</v>
      </c>
      <c r="Y32" s="130">
        <v>2.7238509149996298E-3</v>
      </c>
      <c r="Z32" s="130">
        <v>2.46535356271499E-3</v>
      </c>
      <c r="AA32" s="130">
        <v>2.4208164447845799E-3</v>
      </c>
      <c r="AB32" s="130">
        <v>2.2428216152915901E-3</v>
      </c>
      <c r="AC32" s="130">
        <v>2.1287755009723004E-3</v>
      </c>
      <c r="AD32" s="130">
        <v>1.74378905374839E-3</v>
      </c>
    </row>
    <row r="33" spans="2:30" ht="15" x14ac:dyDescent="0.25">
      <c r="B33" s="120"/>
      <c r="D33" t="s">
        <v>539</v>
      </c>
      <c r="F33" s="127"/>
      <c r="G33" s="127"/>
      <c r="H33" s="127"/>
      <c r="I33" s="127"/>
      <c r="J33" s="127"/>
      <c r="K33" s="127"/>
      <c r="L33" s="127"/>
      <c r="M33" s="127"/>
      <c r="N33" s="127"/>
      <c r="O33" s="130">
        <v>0</v>
      </c>
      <c r="P33" s="130">
        <v>0</v>
      </c>
      <c r="Q33" s="130">
        <v>0</v>
      </c>
      <c r="R33" s="130">
        <v>0</v>
      </c>
      <c r="S33" s="130">
        <v>0</v>
      </c>
      <c r="T33" s="130">
        <v>0</v>
      </c>
      <c r="U33" s="130">
        <v>0</v>
      </c>
      <c r="V33" s="130">
        <v>0</v>
      </c>
      <c r="W33" s="130">
        <v>0</v>
      </c>
      <c r="X33" s="130">
        <v>0</v>
      </c>
      <c r="Y33" s="130">
        <v>0</v>
      </c>
      <c r="Z33" s="130">
        <v>0</v>
      </c>
      <c r="AA33" s="130">
        <v>0</v>
      </c>
      <c r="AB33" s="130">
        <v>9.9867549033999997E-6</v>
      </c>
      <c r="AC33" s="130">
        <v>2.0369181784500001E-5</v>
      </c>
      <c r="AD33" s="130">
        <v>4.3655737868600003E-5</v>
      </c>
    </row>
    <row r="34" spans="2:30" x14ac:dyDescent="0.2">
      <c r="D34" t="s">
        <v>320</v>
      </c>
      <c r="F34" s="130">
        <v>0.34557412123634729</v>
      </c>
      <c r="G34" s="130">
        <v>0.35895811599881922</v>
      </c>
      <c r="H34" s="130">
        <v>0.38337614007931681</v>
      </c>
      <c r="I34" s="130">
        <v>0.38869205036019894</v>
      </c>
      <c r="J34" s="130">
        <v>0.38681292874718676</v>
      </c>
      <c r="K34" s="130">
        <v>0.38957268919708166</v>
      </c>
      <c r="L34" s="130">
        <v>0.40153617135322783</v>
      </c>
      <c r="M34" s="130">
        <v>0.40879666062547115</v>
      </c>
      <c r="N34" s="130">
        <v>0.41557193703794393</v>
      </c>
      <c r="O34" s="130">
        <v>0.41644494688909617</v>
      </c>
      <c r="P34" s="130">
        <v>0.42971302896218594</v>
      </c>
      <c r="Q34" s="130">
        <v>0.43696444047457733</v>
      </c>
      <c r="R34" s="130">
        <v>0.4337705246133664</v>
      </c>
      <c r="S34" s="130">
        <v>0.42597318566558007</v>
      </c>
      <c r="T34" s="130">
        <v>0.42084484676347722</v>
      </c>
      <c r="U34" s="130">
        <v>0.41671566317061404</v>
      </c>
      <c r="V34" s="130">
        <v>0.41671551917480582</v>
      </c>
      <c r="W34" s="151">
        <v>0.42046936975371063</v>
      </c>
      <c r="X34" s="151">
        <v>0.42768042417886182</v>
      </c>
      <c r="Y34" s="151">
        <v>0.43264236841928755</v>
      </c>
      <c r="Z34" s="151">
        <v>0.44190878791628813</v>
      </c>
      <c r="AA34" s="151">
        <v>0.45402678345799252</v>
      </c>
      <c r="AB34" s="151">
        <v>0.45272624354688162</v>
      </c>
      <c r="AC34" s="151">
        <v>0.4576891961461565</v>
      </c>
      <c r="AD34" s="151">
        <v>0.36067292613796681</v>
      </c>
    </row>
    <row r="35" spans="2:30" x14ac:dyDescent="0.2">
      <c r="D35" t="s">
        <v>321</v>
      </c>
      <c r="F35" s="130">
        <v>0.64300553079310385</v>
      </c>
      <c r="G35" s="130">
        <v>0.67032873081274003</v>
      </c>
      <c r="H35" s="130">
        <v>0.71348356338274499</v>
      </c>
      <c r="I35" s="130">
        <v>0.72378498518671075</v>
      </c>
      <c r="J35" s="130">
        <v>0.71781714529549512</v>
      </c>
      <c r="K35" s="130">
        <v>0.72260260484415006</v>
      </c>
      <c r="L35" s="130">
        <v>0.74543560138470721</v>
      </c>
      <c r="M35" s="130">
        <v>0.75802520516853578</v>
      </c>
      <c r="N35" s="130">
        <v>0.76993821333241752</v>
      </c>
      <c r="O35" s="130">
        <v>0.7719712739586938</v>
      </c>
      <c r="P35" s="130">
        <v>0.7942427075982943</v>
      </c>
      <c r="Q35" s="130">
        <v>0.80714460520619591</v>
      </c>
      <c r="R35" s="130">
        <v>0.80121856055106044</v>
      </c>
      <c r="S35" s="130">
        <v>0.78852144713094785</v>
      </c>
      <c r="T35" s="130">
        <v>0.77850612155448051</v>
      </c>
      <c r="U35" s="130">
        <v>0.7710872896892228</v>
      </c>
      <c r="V35" s="130">
        <v>0.76612164352357603</v>
      </c>
      <c r="W35" s="151">
        <v>0.77055866104512238</v>
      </c>
      <c r="X35" s="151">
        <v>0.78638913847399483</v>
      </c>
      <c r="Y35" s="151">
        <v>0.79612564199778724</v>
      </c>
      <c r="Z35" s="151">
        <v>0.81405160342956995</v>
      </c>
      <c r="AA35" s="151">
        <v>0.86720314399127807</v>
      </c>
      <c r="AB35" s="151">
        <v>0.86086156713851225</v>
      </c>
      <c r="AC35" s="151">
        <v>0.86901372045610881</v>
      </c>
      <c r="AD35" s="151">
        <v>0.7935160174233018</v>
      </c>
    </row>
    <row r="36" spans="2:30" x14ac:dyDescent="0.2">
      <c r="C36" t="s">
        <v>18</v>
      </c>
      <c r="F36" s="130">
        <v>8.5333322326126892E-2</v>
      </c>
      <c r="G36" s="130">
        <v>9.1330475940575709E-2</v>
      </c>
      <c r="H36" s="130">
        <v>0.1013594227390229</v>
      </c>
      <c r="I36" s="130">
        <v>0.1032211855808301</v>
      </c>
      <c r="J36" s="130">
        <v>0.10455808743323036</v>
      </c>
      <c r="K36" s="130">
        <v>9.6531273624989214E-2</v>
      </c>
      <c r="L36" s="130">
        <v>8.6450698157442329E-2</v>
      </c>
      <c r="M36" s="130">
        <v>8.2387995095498184E-2</v>
      </c>
      <c r="N36" s="130">
        <v>7.7881146653726099E-2</v>
      </c>
      <c r="O36" s="130">
        <v>7.9651100338698433E-2</v>
      </c>
      <c r="P36" s="130">
        <v>8.3650814728255862E-2</v>
      </c>
      <c r="Q36" s="130">
        <v>7.9459333070300356E-2</v>
      </c>
      <c r="R36" s="130">
        <v>8.1589480127958788E-2</v>
      </c>
      <c r="S36" s="130">
        <v>4.1270641035361516E-2</v>
      </c>
      <c r="T36" s="130">
        <v>4.1109473174729412E-2</v>
      </c>
      <c r="U36" s="130">
        <v>4.115009144813344E-2</v>
      </c>
      <c r="V36" s="130">
        <v>4.1464059482616472E-2</v>
      </c>
      <c r="W36" s="151">
        <v>4.0850525637846524E-2</v>
      </c>
      <c r="X36" s="151">
        <v>4.1070036717325002E-2</v>
      </c>
      <c r="Y36" s="151">
        <v>4.0215159531256213E-2</v>
      </c>
      <c r="Z36" s="151">
        <v>4.0776016866441479E-2</v>
      </c>
      <c r="AA36" s="151">
        <v>4.0550243397037951E-2</v>
      </c>
      <c r="AB36" s="151">
        <v>4.2734027623333948E-2</v>
      </c>
      <c r="AC36" s="151">
        <v>4.1074394180888908E-2</v>
      </c>
      <c r="AD36" s="151">
        <v>2.8599616787932498E-2</v>
      </c>
    </row>
    <row r="37" spans="2:30" ht="17.25" x14ac:dyDescent="0.25">
      <c r="C37" t="s">
        <v>198</v>
      </c>
      <c r="F37" s="130">
        <v>1.4093427032130641E-2</v>
      </c>
      <c r="G37" s="130">
        <v>1.1366764322064325E-2</v>
      </c>
      <c r="H37" s="130">
        <v>1.37408415691543E-2</v>
      </c>
      <c r="I37" s="130">
        <v>1.4373160331721905E-2</v>
      </c>
      <c r="J37" s="130">
        <v>1.4262930252366243E-2</v>
      </c>
      <c r="K37" s="130">
        <v>1.3810803771378753E-2</v>
      </c>
      <c r="L37" s="130">
        <v>1.348683331277771E-2</v>
      </c>
      <c r="M37" s="130">
        <v>1.3459835924055998E-2</v>
      </c>
      <c r="N37" s="130">
        <v>1.3148968642102379E-2</v>
      </c>
      <c r="O37" s="130">
        <v>1.275155235548352E-2</v>
      </c>
      <c r="P37" s="130">
        <v>1.242100388746754E-2</v>
      </c>
      <c r="Q37" s="130">
        <v>1.1939469500050839E-2</v>
      </c>
      <c r="R37" s="130">
        <v>1.120064503152832E-2</v>
      </c>
      <c r="S37" s="130">
        <v>9.8227663863194592E-3</v>
      </c>
      <c r="T37" s="130">
        <v>9.343320777915911E-3</v>
      </c>
      <c r="U37" s="130">
        <v>9.6531061888558301E-3</v>
      </c>
      <c r="V37" s="130">
        <v>9.5099473207412612E-3</v>
      </c>
      <c r="W37" s="151">
        <v>9.5301549895868802E-3</v>
      </c>
      <c r="X37" s="151">
        <v>9.4466114587802401E-3</v>
      </c>
      <c r="Y37" s="151">
        <v>9.405599164453559E-3</v>
      </c>
      <c r="Z37" s="151">
        <v>9.3341081808902496E-3</v>
      </c>
      <c r="AA37" s="151">
        <v>1.0107084994868129E-2</v>
      </c>
      <c r="AB37" s="151">
        <v>9.6885871178972287E-3</v>
      </c>
      <c r="AC37" s="151">
        <v>9.1602990016325311E-3</v>
      </c>
      <c r="AD37" s="151">
        <v>5.6982766374692202E-3</v>
      </c>
    </row>
    <row r="38" spans="2:30" ht="17.25" x14ac:dyDescent="0.25">
      <c r="C38" t="s">
        <v>340</v>
      </c>
      <c r="F38" s="130">
        <v>3.7586714620554025</v>
      </c>
      <c r="G38" s="130">
        <v>3.4305308390660016</v>
      </c>
      <c r="H38" s="130">
        <v>3.1118804330636514</v>
      </c>
      <c r="I38" s="130">
        <v>3.0480519466455394</v>
      </c>
      <c r="J38" s="130">
        <v>2.708896844063422</v>
      </c>
      <c r="K38" s="130">
        <v>2.4045164508516721</v>
      </c>
      <c r="L38" s="130">
        <v>2.5938609472150458</v>
      </c>
      <c r="M38" s="130">
        <v>2.4856140612766691</v>
      </c>
      <c r="N38" s="130">
        <v>2.3905005829460158</v>
      </c>
      <c r="O38" s="130">
        <v>2.4840909839682626</v>
      </c>
      <c r="P38" s="130">
        <v>2.1685764075782439</v>
      </c>
      <c r="Q38" s="130">
        <v>1.7249155566116232</v>
      </c>
      <c r="R38" s="130">
        <v>1.4671493840908094</v>
      </c>
      <c r="S38" s="130">
        <v>1.3170410641949044</v>
      </c>
      <c r="T38" s="130">
        <v>1.1166750030753159</v>
      </c>
      <c r="U38" s="130">
        <v>0.89332498710806241</v>
      </c>
      <c r="V38" s="130">
        <v>0.8186042907944916</v>
      </c>
      <c r="W38" s="151">
        <v>0.72723537952817685</v>
      </c>
      <c r="X38" s="151">
        <v>0.71357432969893175</v>
      </c>
      <c r="Y38" s="151">
        <v>0.6925812968553986</v>
      </c>
      <c r="Z38" s="151">
        <v>0.71636937194176575</v>
      </c>
      <c r="AA38" s="151">
        <v>0.73116965338803297</v>
      </c>
      <c r="AB38" s="151">
        <v>0.71114506943406175</v>
      </c>
      <c r="AC38" s="151">
        <v>0.69201718114747601</v>
      </c>
      <c r="AD38" s="151">
        <v>0.47968795623556792</v>
      </c>
    </row>
    <row r="39" spans="2:30" ht="17.25" x14ac:dyDescent="0.25">
      <c r="C39" t="s">
        <v>199</v>
      </c>
      <c r="F39" s="130">
        <v>0.17148724716103825</v>
      </c>
      <c r="G39" s="130">
        <v>0.14938996180963787</v>
      </c>
      <c r="H39" s="130">
        <v>0.13860756482740025</v>
      </c>
      <c r="I39" s="130">
        <v>0.13777914113501175</v>
      </c>
      <c r="J39" s="130">
        <v>0.1337770487696103</v>
      </c>
      <c r="K39" s="130">
        <v>0.13499111733183736</v>
      </c>
      <c r="L39" s="130">
        <v>0.13300073366168447</v>
      </c>
      <c r="M39" s="130">
        <v>0.13414856092105315</v>
      </c>
      <c r="N39" s="130">
        <v>0.13685768994424732</v>
      </c>
      <c r="O39" s="130">
        <v>0.13016174449752133</v>
      </c>
      <c r="P39" s="130">
        <v>0.13350560987062732</v>
      </c>
      <c r="Q39" s="130">
        <v>0.1315041201006128</v>
      </c>
      <c r="R39" s="130">
        <v>0.1190397561491949</v>
      </c>
      <c r="S39" s="130">
        <v>0.10775300209103629</v>
      </c>
      <c r="T39" s="130">
        <v>9.9139754944017708E-2</v>
      </c>
      <c r="U39" s="130">
        <v>9.1720689582595299E-2</v>
      </c>
      <c r="V39" s="130">
        <v>8.1931275710099019E-2</v>
      </c>
      <c r="W39" s="151">
        <v>7.1453666923905645E-2</v>
      </c>
      <c r="X39" s="151">
        <v>6.0685282615521523E-2</v>
      </c>
      <c r="Y39" s="151">
        <v>4.5080057039940863E-2</v>
      </c>
      <c r="Z39" s="151">
        <v>3.9405300130167201E-2</v>
      </c>
      <c r="AA39" s="151">
        <v>3.4936645657106413E-2</v>
      </c>
      <c r="AB39" s="151">
        <v>3.2653959326323569E-2</v>
      </c>
      <c r="AC39" s="151">
        <v>3.117396268792794E-2</v>
      </c>
      <c r="AD39" s="151">
        <v>2.3666727026010352E-2</v>
      </c>
    </row>
    <row r="40" spans="2:30" x14ac:dyDescent="0.2">
      <c r="C40" s="139" t="s">
        <v>193</v>
      </c>
      <c r="D40" s="139"/>
      <c r="E40" s="151"/>
      <c r="F40" s="145">
        <v>7.0365701564936547</v>
      </c>
      <c r="G40" s="145">
        <v>7.1312771712164285</v>
      </c>
      <c r="H40" s="145">
        <v>6.6974199884985506</v>
      </c>
      <c r="I40" s="145">
        <v>6.5738605228780989</v>
      </c>
      <c r="J40" s="145">
        <v>5.8494037264406815</v>
      </c>
      <c r="K40" s="145">
        <v>5.4689565388594676</v>
      </c>
      <c r="L40" s="145">
        <v>5.5699403110933909</v>
      </c>
      <c r="M40" s="145">
        <v>5.4150082644173736</v>
      </c>
      <c r="N40" s="145">
        <v>5.2624484288909663</v>
      </c>
      <c r="O40" s="145">
        <v>5.2919428805120701</v>
      </c>
      <c r="P40" s="145">
        <v>4.955525665511427</v>
      </c>
      <c r="Q40" s="145">
        <v>4.4534917505434324</v>
      </c>
      <c r="R40" s="145">
        <v>4.0838645742730133</v>
      </c>
      <c r="S40" s="145">
        <v>3.7814318993446392</v>
      </c>
      <c r="T40" s="145">
        <v>3.507369655869975</v>
      </c>
      <c r="U40" s="145">
        <v>3.1167680652201946</v>
      </c>
      <c r="V40" s="145">
        <v>2.9556787980133228</v>
      </c>
      <c r="W40" s="152">
        <v>2.7657514207261</v>
      </c>
      <c r="X40" s="152">
        <v>2.6708618712146714</v>
      </c>
      <c r="Y40" s="152">
        <v>2.5804031904987705</v>
      </c>
      <c r="Z40" s="145">
        <v>2.5500166478791702</v>
      </c>
      <c r="AA40" s="145">
        <v>2.5667631356634923</v>
      </c>
      <c r="AB40" s="145">
        <v>2.5011569479757623</v>
      </c>
      <c r="AC40" s="145">
        <v>2.4612783313690541</v>
      </c>
      <c r="AD40" s="145">
        <v>1.9157660618377057</v>
      </c>
    </row>
    <row r="41" spans="2:30" x14ac:dyDescent="0.2">
      <c r="B41" s="139" t="s">
        <v>194</v>
      </c>
      <c r="F41" s="145">
        <v>35.011005580642966</v>
      </c>
      <c r="G41" s="145">
        <v>24.266350061609621</v>
      </c>
      <c r="H41" s="145">
        <v>21.120537736204511</v>
      </c>
      <c r="I41" s="145">
        <v>20.253329208370417</v>
      </c>
      <c r="J41" s="145">
        <v>19.649671602989518</v>
      </c>
      <c r="K41" s="145">
        <v>20.965884814606113</v>
      </c>
      <c r="L41" s="145">
        <v>17.399002085435175</v>
      </c>
      <c r="M41" s="145">
        <v>17.119572363182105</v>
      </c>
      <c r="N41" s="145">
        <v>16.648836220114799</v>
      </c>
      <c r="O41" s="145">
        <v>14.974233521768216</v>
      </c>
      <c r="P41" s="145">
        <v>15.060143696863719</v>
      </c>
      <c r="Q41" s="145">
        <v>14.547634845039813</v>
      </c>
      <c r="R41" s="145">
        <v>12.986161325146968</v>
      </c>
      <c r="S41" s="145">
        <v>12.100998398013004</v>
      </c>
      <c r="T41" s="145">
        <v>13.871517722151594</v>
      </c>
      <c r="U41" s="145">
        <v>12.424798982438453</v>
      </c>
      <c r="V41" s="145">
        <v>11.750948684920285</v>
      </c>
      <c r="W41" s="152">
        <v>12.165122168664844</v>
      </c>
      <c r="X41" s="152">
        <v>11.84112985225266</v>
      </c>
      <c r="Y41" s="152">
        <v>11.403522869824014</v>
      </c>
      <c r="Z41" s="145">
        <v>11.614355773224755</v>
      </c>
      <c r="AA41" s="145">
        <v>11.972212854026219</v>
      </c>
      <c r="AB41" s="145">
        <v>11.773664232920463</v>
      </c>
      <c r="AC41" s="145">
        <v>11.7563878422791</v>
      </c>
      <c r="AD41" s="145">
        <v>9.4253409238795101</v>
      </c>
    </row>
    <row r="42" spans="2:30" ht="15" x14ac:dyDescent="0.25">
      <c r="B42" s="139" t="s">
        <v>195</v>
      </c>
      <c r="F42" s="131">
        <v>42.047575737136619</v>
      </c>
      <c r="G42" s="131">
        <v>31.39762723282605</v>
      </c>
      <c r="H42" s="131">
        <v>27.81795772470306</v>
      </c>
      <c r="I42" s="131">
        <v>26.827189731248517</v>
      </c>
      <c r="J42" s="131">
        <v>25.499075329430198</v>
      </c>
      <c r="K42" s="131">
        <v>26.434841353465583</v>
      </c>
      <c r="L42" s="131">
        <v>22.968942396528565</v>
      </c>
      <c r="M42" s="131">
        <v>22.534580627599478</v>
      </c>
      <c r="N42" s="131">
        <v>21.911284649005765</v>
      </c>
      <c r="O42" s="131">
        <v>20.266176402280287</v>
      </c>
      <c r="P42" s="131">
        <v>20.015669362375146</v>
      </c>
      <c r="Q42" s="131">
        <v>19.001126595583244</v>
      </c>
      <c r="R42" s="131">
        <v>17.070025899419981</v>
      </c>
      <c r="S42" s="131">
        <v>15.882430297357644</v>
      </c>
      <c r="T42" s="131">
        <v>17.37888737802157</v>
      </c>
      <c r="U42" s="131">
        <v>15.541567047658647</v>
      </c>
      <c r="V42" s="145">
        <v>14.706627482933609</v>
      </c>
      <c r="W42" s="152">
        <v>14.930873589390943</v>
      </c>
      <c r="X42" s="152">
        <v>14.511991723467332</v>
      </c>
      <c r="Y42" s="152">
        <v>13.983926060322785</v>
      </c>
      <c r="Z42" s="145">
        <v>14.164372421103925</v>
      </c>
      <c r="AA42" s="145">
        <v>14.538975989689712</v>
      </c>
      <c r="AB42" s="145">
        <v>14.274821180896225</v>
      </c>
      <c r="AC42" s="145">
        <v>14.217666173648155</v>
      </c>
      <c r="AD42" s="145">
        <v>11.341106985717216</v>
      </c>
    </row>
    <row r="43" spans="2:30" ht="14.25" x14ac:dyDescent="0.25">
      <c r="B43" s="140" t="s">
        <v>270</v>
      </c>
      <c r="C43" s="30"/>
      <c r="D43" s="30"/>
      <c r="E43" s="30"/>
      <c r="F43" s="150">
        <f>F40/F42</f>
        <v>0.16734782048989622</v>
      </c>
      <c r="G43" s="150">
        <f t="shared" ref="G43:AD43" si="1">G40/G42</f>
        <v>0.22712790104599739</v>
      </c>
      <c r="H43" s="150">
        <f t="shared" si="1"/>
        <v>0.24075886715979405</v>
      </c>
      <c r="I43" s="150">
        <f t="shared" si="1"/>
        <v>0.24504469490596012</v>
      </c>
      <c r="J43" s="150">
        <f t="shared" si="1"/>
        <v>0.22939669971834198</v>
      </c>
      <c r="K43" s="150">
        <f t="shared" si="1"/>
        <v>0.20688440931923704</v>
      </c>
      <c r="L43" s="150">
        <f t="shared" si="1"/>
        <v>0.24249877138162049</v>
      </c>
      <c r="M43" s="150">
        <f t="shared" si="1"/>
        <v>0.2402977163810753</v>
      </c>
      <c r="N43" s="150">
        <f t="shared" si="1"/>
        <v>0.24017069346638023</v>
      </c>
      <c r="O43" s="150">
        <f t="shared" si="1"/>
        <v>0.26112191937284418</v>
      </c>
      <c r="P43" s="150">
        <f t="shared" si="1"/>
        <v>0.24758231042858228</v>
      </c>
      <c r="Q43" s="150">
        <f t="shared" si="1"/>
        <v>0.23438040519021822</v>
      </c>
      <c r="R43" s="150">
        <f t="shared" si="1"/>
        <v>0.23924184991493058</v>
      </c>
      <c r="S43" s="150">
        <f t="shared" si="1"/>
        <v>0.23808899699523664</v>
      </c>
      <c r="T43" s="150">
        <f t="shared" si="1"/>
        <v>0.20181784826487881</v>
      </c>
      <c r="U43" s="150">
        <f t="shared" si="1"/>
        <v>0.20054400278057796</v>
      </c>
      <c r="V43" s="150">
        <f t="shared" si="1"/>
        <v>0.20097597504548595</v>
      </c>
      <c r="W43" s="150">
        <f t="shared" si="1"/>
        <v>0.1852370796770586</v>
      </c>
      <c r="X43" s="150">
        <f t="shared" si="1"/>
        <v>0.18404516224300366</v>
      </c>
      <c r="Y43" s="150">
        <f t="shared" si="1"/>
        <v>0.18452637545190281</v>
      </c>
      <c r="Z43" s="150">
        <f t="shared" si="1"/>
        <v>0.18003033047054195</v>
      </c>
      <c r="AA43" s="150">
        <f t="shared" si="1"/>
        <v>0.17654359822065238</v>
      </c>
      <c r="AB43" s="150">
        <f t="shared" si="1"/>
        <v>0.17521459052131752</v>
      </c>
      <c r="AC43" s="150">
        <f t="shared" si="1"/>
        <v>0.17311408928217276</v>
      </c>
      <c r="AD43" s="150">
        <f t="shared" si="1"/>
        <v>0.168922316335644</v>
      </c>
    </row>
    <row r="44" spans="2:30" x14ac:dyDescent="0.2">
      <c r="B44" s="139"/>
      <c r="F44" s="184"/>
      <c r="G44" s="184"/>
      <c r="H44" s="184"/>
      <c r="I44" s="184"/>
      <c r="J44" s="184"/>
      <c r="K44" s="184"/>
      <c r="L44" s="184"/>
      <c r="M44" s="184"/>
      <c r="N44" s="184"/>
      <c r="O44" s="184"/>
      <c r="P44" s="184"/>
      <c r="Q44" s="184"/>
      <c r="R44" s="184"/>
      <c r="S44" s="184"/>
      <c r="T44" s="184"/>
      <c r="U44" s="184"/>
      <c r="V44" s="184"/>
      <c r="W44" s="184"/>
      <c r="X44" s="184"/>
      <c r="Y44" s="184"/>
      <c r="Z44" s="184"/>
    </row>
    <row r="45" spans="2:30" ht="14.25" x14ac:dyDescent="0.25">
      <c r="B45" s="139" t="s">
        <v>338</v>
      </c>
    </row>
    <row r="46" spans="2:30" ht="17.25" x14ac:dyDescent="0.25">
      <c r="B46" s="120"/>
      <c r="C46" t="s">
        <v>197</v>
      </c>
      <c r="F46" s="130">
        <v>2.5570632644089892</v>
      </c>
      <c r="G46" s="130">
        <v>2.9809110099758458</v>
      </c>
      <c r="H46" s="130">
        <v>2.8340669248359016</v>
      </c>
      <c r="I46" s="130">
        <v>2.7655703384049048</v>
      </c>
      <c r="J46" s="130">
        <v>2.3867710179684005</v>
      </c>
      <c r="K46" s="130">
        <v>2.3146911158451342</v>
      </c>
      <c r="L46" s="130">
        <v>2.22296686218592</v>
      </c>
      <c r="M46" s="130">
        <v>2.1701919481164271</v>
      </c>
      <c r="N46" s="130">
        <v>2.1066185192370366</v>
      </c>
      <c r="O46" s="130">
        <v>2.0465872179166626</v>
      </c>
      <c r="P46" s="130">
        <v>2.0028867052831285</v>
      </c>
      <c r="Q46" s="130">
        <v>1.9421960205087045</v>
      </c>
      <c r="R46" s="130">
        <v>1.8457755618980336</v>
      </c>
      <c r="S46" s="130">
        <v>1.7557798079961171</v>
      </c>
      <c r="T46" s="130">
        <v>1.6982172492603589</v>
      </c>
      <c r="U46" s="130">
        <v>1.5435779665229161</v>
      </c>
      <c r="V46" s="130">
        <v>1.4697703456354794</v>
      </c>
      <c r="W46" s="151">
        <v>1.3788568143913791</v>
      </c>
      <c r="X46" s="151">
        <v>1.2980028171704405</v>
      </c>
      <c r="Y46" s="151">
        <v>1.2386950805604779</v>
      </c>
      <c r="Z46" s="151">
        <v>1.1778904564609554</v>
      </c>
      <c r="AA46" s="151">
        <v>1.1523978009882943</v>
      </c>
      <c r="AB46" s="151">
        <v>1.1115096717166195</v>
      </c>
      <c r="AC46" s="151">
        <v>1.0885079561640763</v>
      </c>
      <c r="AD46" s="151">
        <v>0.84947051669012463</v>
      </c>
    </row>
    <row r="47" spans="2:30" ht="15" x14ac:dyDescent="0.25">
      <c r="B47" s="120"/>
      <c r="C47" s="135" t="s">
        <v>316</v>
      </c>
      <c r="D47" s="135" t="s">
        <v>317</v>
      </c>
      <c r="E47" t="s">
        <v>189</v>
      </c>
      <c r="F47" s="130">
        <v>0.28655909006923169</v>
      </c>
      <c r="G47" s="130">
        <v>0.27851731915147426</v>
      </c>
      <c r="H47" s="130">
        <v>0.21452905841536524</v>
      </c>
      <c r="I47" s="130">
        <v>0.18937328217769481</v>
      </c>
      <c r="J47" s="130">
        <v>0.15037711055854355</v>
      </c>
      <c r="K47" s="130">
        <v>0.13449259920841039</v>
      </c>
      <c r="L47" s="130">
        <v>0.12335731844399211</v>
      </c>
      <c r="M47" s="130">
        <v>0.11434130810054693</v>
      </c>
      <c r="N47" s="130">
        <v>9.5018749584033974E-2</v>
      </c>
      <c r="O47" s="130">
        <v>8.6342776217606054E-2</v>
      </c>
      <c r="P47" s="130">
        <v>8.2562796363430585E-2</v>
      </c>
      <c r="Q47" s="130">
        <v>7.7980354577169675E-2</v>
      </c>
      <c r="R47" s="130">
        <v>6.4471076641946429E-2</v>
      </c>
      <c r="S47" s="130">
        <v>5.916825274779302E-2</v>
      </c>
      <c r="T47" s="130">
        <v>5.5619905172455866E-2</v>
      </c>
      <c r="U47" s="130">
        <v>4.7541202940249397E-2</v>
      </c>
      <c r="V47" s="130">
        <v>4.2191394896078954E-2</v>
      </c>
      <c r="W47" s="130">
        <v>3.9794012613017876E-2</v>
      </c>
      <c r="X47" s="130">
        <v>3.4840019812115951E-2</v>
      </c>
      <c r="Y47" s="130">
        <v>2.849862727118482E-2</v>
      </c>
      <c r="Z47" s="130">
        <v>2.2952305669419498E-2</v>
      </c>
      <c r="AA47" s="130">
        <v>2.0067883422046139E-2</v>
      </c>
      <c r="AB47" s="130">
        <v>1.417435276559946E-2</v>
      </c>
      <c r="AC47" s="130">
        <v>1.3407878388546561E-2</v>
      </c>
      <c r="AD47" s="130">
        <v>1.2951689299981271E-2</v>
      </c>
    </row>
    <row r="48" spans="2:30" ht="15" x14ac:dyDescent="0.25">
      <c r="B48" s="120"/>
      <c r="D48" s="135" t="s">
        <v>318</v>
      </c>
      <c r="E48" t="s">
        <v>147</v>
      </c>
      <c r="F48" s="130">
        <v>0.4892566308420373</v>
      </c>
      <c r="G48" s="130">
        <v>0.75069633885162657</v>
      </c>
      <c r="H48" s="130">
        <v>0.72589223012972059</v>
      </c>
      <c r="I48" s="130">
        <v>0.71968581001711751</v>
      </c>
      <c r="J48" s="130">
        <v>0.5898254566614487</v>
      </c>
      <c r="K48" s="130">
        <v>0.5688621624730934</v>
      </c>
      <c r="L48" s="130">
        <v>0.54526871247186892</v>
      </c>
      <c r="M48" s="130">
        <v>0.52493765580095131</v>
      </c>
      <c r="N48" s="130">
        <v>0.51136858080650083</v>
      </c>
      <c r="O48" s="130">
        <v>0.49929836332095912</v>
      </c>
      <c r="P48" s="130">
        <v>0.49412465868373451</v>
      </c>
      <c r="Q48" s="130">
        <v>0.47675014788912973</v>
      </c>
      <c r="R48" s="130">
        <v>0.48821490469500933</v>
      </c>
      <c r="S48" s="130">
        <v>0.48274445639346636</v>
      </c>
      <c r="T48" s="130">
        <v>0.451484553589583</v>
      </c>
      <c r="U48" s="130">
        <v>0.38031482581592924</v>
      </c>
      <c r="V48" s="130">
        <v>0.36365816082190738</v>
      </c>
      <c r="W48" s="130">
        <v>0.33036206291560422</v>
      </c>
      <c r="X48" s="130">
        <v>0.2941954728051922</v>
      </c>
      <c r="Y48" s="130">
        <v>0.27602517141461058</v>
      </c>
      <c r="Z48" s="130">
        <v>0.24713713675285831</v>
      </c>
      <c r="AA48" s="130">
        <v>0.22540613119238384</v>
      </c>
      <c r="AB48" s="130">
        <v>0.21970483481981928</v>
      </c>
      <c r="AC48" s="130">
        <v>0.21304108683919221</v>
      </c>
      <c r="AD48" s="130">
        <v>0.12372460773466704</v>
      </c>
    </row>
    <row r="49" spans="1:30" ht="15" x14ac:dyDescent="0.25">
      <c r="B49" s="120"/>
      <c r="D49" s="135" t="s">
        <v>319</v>
      </c>
      <c r="E49" t="s">
        <v>30</v>
      </c>
      <c r="F49" s="130">
        <v>0.74522440364737863</v>
      </c>
      <c r="G49" s="130">
        <v>0.649450624000528</v>
      </c>
      <c r="H49" s="130">
        <v>0.54072226526760248</v>
      </c>
      <c r="I49" s="130">
        <v>0.49781539851067813</v>
      </c>
      <c r="J49" s="130">
        <v>0.42939955198990215</v>
      </c>
      <c r="K49" s="130">
        <v>0.39422534349025279</v>
      </c>
      <c r="L49" s="130">
        <v>0.3619666569718003</v>
      </c>
      <c r="M49" s="130">
        <v>0.3453510376515419</v>
      </c>
      <c r="N49" s="130">
        <v>0.33078076748976359</v>
      </c>
      <c r="O49" s="130">
        <v>0.31252892089654688</v>
      </c>
      <c r="P49" s="130">
        <v>0.29871691451392718</v>
      </c>
      <c r="Q49" s="130">
        <v>0.27668742691578707</v>
      </c>
      <c r="R49" s="130">
        <v>0.22926746803342049</v>
      </c>
      <c r="S49" s="130">
        <v>0.18592885717383603</v>
      </c>
      <c r="T49" s="130">
        <v>0.17153341653803036</v>
      </c>
      <c r="U49" s="130">
        <v>0.15039303716060343</v>
      </c>
      <c r="V49" s="130">
        <v>0.13340066143392024</v>
      </c>
      <c r="W49" s="130">
        <v>0.11408480286267385</v>
      </c>
      <c r="X49" s="130">
        <v>9.467505377256831E-2</v>
      </c>
      <c r="Y49" s="130">
        <v>7.5437038877205723E-2</v>
      </c>
      <c r="Z49" s="130">
        <v>5.7450723788828637E-2</v>
      </c>
      <c r="AA49" s="130">
        <v>4.4219496957942396E-2</v>
      </c>
      <c r="AB49" s="130">
        <v>3.8611920494177464E-2</v>
      </c>
      <c r="AC49" s="130">
        <v>3.3018847653312353E-2</v>
      </c>
      <c r="AD49" s="130">
        <v>3.4325469931990801E-2</v>
      </c>
    </row>
    <row r="50" spans="1:30" ht="15" x14ac:dyDescent="0.25">
      <c r="B50" s="120"/>
      <c r="E50" t="s">
        <v>190</v>
      </c>
      <c r="F50" s="130">
        <v>0.48815077401934492</v>
      </c>
      <c r="G50" s="130">
        <v>0.73481203812550722</v>
      </c>
      <c r="H50" s="130">
        <v>0.74784510529673387</v>
      </c>
      <c r="I50" s="130">
        <v>0.74445671251300782</v>
      </c>
      <c r="J50" s="130">
        <v>0.60722774310804917</v>
      </c>
      <c r="K50" s="130">
        <v>0.60286889586869585</v>
      </c>
      <c r="L50" s="130">
        <v>0.55867027959303917</v>
      </c>
      <c r="M50" s="130">
        <v>0.54032566141618121</v>
      </c>
      <c r="N50" s="130">
        <v>0.51468026264852795</v>
      </c>
      <c r="O50" s="130">
        <v>0.49252592770102299</v>
      </c>
      <c r="P50" s="130">
        <v>0.45264024699525751</v>
      </c>
      <c r="Q50" s="130">
        <v>0.42485077348861078</v>
      </c>
      <c r="R50" s="130">
        <v>0.38329840876573607</v>
      </c>
      <c r="S50" s="130">
        <v>0.35876550331539409</v>
      </c>
      <c r="T50" s="130">
        <v>0.35934288568232742</v>
      </c>
      <c r="U50" s="130">
        <v>0.31125905622090289</v>
      </c>
      <c r="V50" s="130">
        <v>0.2787392211208391</v>
      </c>
      <c r="W50" s="130">
        <v>0.23832825413785302</v>
      </c>
      <c r="X50" s="130">
        <v>0.205322500359711</v>
      </c>
      <c r="Y50" s="130">
        <v>0.1816683790126454</v>
      </c>
      <c r="Z50" s="130">
        <v>0.1581659396402256</v>
      </c>
      <c r="AA50" s="130">
        <v>0.1366552527600188</v>
      </c>
      <c r="AB50" s="130">
        <v>0.1166135640938642</v>
      </c>
      <c r="AC50" s="130">
        <v>9.9552989366840303E-2</v>
      </c>
      <c r="AD50" s="130">
        <v>5.109167409333245E-2</v>
      </c>
    </row>
    <row r="51" spans="1:30" ht="15" x14ac:dyDescent="0.25">
      <c r="B51" s="120"/>
      <c r="E51" t="s">
        <v>191</v>
      </c>
      <c r="F51" s="130">
        <v>9.2141473115142387E-3</v>
      </c>
      <c r="G51" s="130">
        <v>5.8959631374544564E-3</v>
      </c>
      <c r="H51" s="130">
        <v>5.9833637278365968E-3</v>
      </c>
      <c r="I51" s="130">
        <v>6.6268504195873762E-3</v>
      </c>
      <c r="J51" s="130">
        <v>6.4488795614262278E-3</v>
      </c>
      <c r="K51" s="130">
        <v>6.4825981979048227E-3</v>
      </c>
      <c r="L51" s="130">
        <v>6.9063585278049669E-3</v>
      </c>
      <c r="M51" s="130">
        <v>7.6202824368688821E-3</v>
      </c>
      <c r="N51" s="130">
        <v>6.7015298056867147E-3</v>
      </c>
      <c r="O51" s="130">
        <v>6.1752903681774997E-3</v>
      </c>
      <c r="P51" s="130">
        <v>5.3714763300027994E-3</v>
      </c>
      <c r="Q51" s="130">
        <v>5.2955227093763203E-3</v>
      </c>
      <c r="R51" s="130">
        <v>4.6443655729855897E-3</v>
      </c>
      <c r="S51" s="130">
        <v>4.4427232099984604E-3</v>
      </c>
      <c r="T51" s="130">
        <v>3.7703745976403096E-3</v>
      </c>
      <c r="U51" s="130">
        <v>3.60811589502643E-3</v>
      </c>
      <c r="V51" s="130">
        <v>3.3426237342463199E-3</v>
      </c>
      <c r="W51" s="130">
        <v>3.0845303186032699E-3</v>
      </c>
      <c r="X51" s="130">
        <v>2.9830013216689101E-3</v>
      </c>
      <c r="Y51" s="130">
        <v>2.7238509149996298E-3</v>
      </c>
      <c r="Z51" s="130">
        <v>2.46535356271499E-3</v>
      </c>
      <c r="AA51" s="130">
        <v>2.4208164447845799E-3</v>
      </c>
      <c r="AB51" s="130">
        <v>2.2428216152915901E-3</v>
      </c>
      <c r="AC51" s="130">
        <v>2.1287755009723004E-3</v>
      </c>
      <c r="AD51" s="130">
        <v>1.7437890537484E-3</v>
      </c>
    </row>
    <row r="52" spans="1:30" ht="15" x14ac:dyDescent="0.25">
      <c r="B52" s="120"/>
      <c r="D52" t="s">
        <v>539</v>
      </c>
      <c r="F52" s="127"/>
      <c r="G52" s="127"/>
      <c r="H52" s="127"/>
      <c r="I52" s="127"/>
      <c r="J52" s="127"/>
      <c r="K52" s="127"/>
      <c r="L52" s="127"/>
      <c r="M52" s="127"/>
      <c r="N52" s="127"/>
      <c r="O52" s="130">
        <v>0</v>
      </c>
      <c r="P52" s="130">
        <v>0</v>
      </c>
      <c r="Q52" s="130">
        <v>0</v>
      </c>
      <c r="R52" s="130">
        <v>0</v>
      </c>
      <c r="S52" s="130">
        <v>0</v>
      </c>
      <c r="T52" s="130">
        <v>0</v>
      </c>
      <c r="U52" s="130">
        <v>0</v>
      </c>
      <c r="V52" s="130">
        <v>0</v>
      </c>
      <c r="W52" s="130">
        <v>0</v>
      </c>
      <c r="X52" s="130">
        <v>0</v>
      </c>
      <c r="Y52" s="130">
        <v>0</v>
      </c>
      <c r="Z52" s="130">
        <v>0</v>
      </c>
      <c r="AA52" s="130">
        <v>0</v>
      </c>
      <c r="AB52" s="130">
        <v>9.9867549033999997E-6</v>
      </c>
      <c r="AC52" s="130">
        <v>2.0369181784500001E-5</v>
      </c>
      <c r="AD52" s="130">
        <v>4.3655737868600003E-5</v>
      </c>
    </row>
    <row r="53" spans="1:30" x14ac:dyDescent="0.2">
      <c r="D53" t="s">
        <v>320</v>
      </c>
      <c r="F53" s="130">
        <v>0.18661002546762742</v>
      </c>
      <c r="G53" s="130">
        <v>0.19383738263936232</v>
      </c>
      <c r="H53" s="130">
        <v>0.20702311564283107</v>
      </c>
      <c r="I53" s="130">
        <v>0.20989370719450753</v>
      </c>
      <c r="J53" s="130">
        <v>0.20887898152348061</v>
      </c>
      <c r="K53" s="130">
        <v>0.21036925216642399</v>
      </c>
      <c r="L53" s="130">
        <v>0.21682953253074322</v>
      </c>
      <c r="M53" s="130">
        <v>0.22075019673775431</v>
      </c>
      <c r="N53" s="130">
        <v>0.22440884600048952</v>
      </c>
      <c r="O53" s="130">
        <v>0.22488027132011243</v>
      </c>
      <c r="P53" s="130">
        <v>0.23204503563958059</v>
      </c>
      <c r="Q53" s="130">
        <v>0.23596079785627172</v>
      </c>
      <c r="R53" s="130">
        <v>0.23423608329121764</v>
      </c>
      <c r="S53" s="130">
        <v>0.23002552025941328</v>
      </c>
      <c r="T53" s="130">
        <v>0.22725621725227774</v>
      </c>
      <c r="U53" s="130">
        <v>0.22502645811213159</v>
      </c>
      <c r="V53" s="130">
        <v>0.22502638035439504</v>
      </c>
      <c r="W53" s="151">
        <v>0.22705345966700347</v>
      </c>
      <c r="X53" s="151">
        <v>0.23094742905658514</v>
      </c>
      <c r="Y53" s="151">
        <v>0.23362687894641554</v>
      </c>
      <c r="Z53" s="151">
        <v>0.23863074547479587</v>
      </c>
      <c r="AA53" s="151">
        <v>0.245174463067316</v>
      </c>
      <c r="AB53" s="151">
        <v>0.24447217151531575</v>
      </c>
      <c r="AC53" s="151">
        <v>0.24715216591892447</v>
      </c>
      <c r="AD53" s="151">
        <v>0.1947633801145022</v>
      </c>
    </row>
    <row r="54" spans="1:30" x14ac:dyDescent="0.2">
      <c r="D54" t="s">
        <v>321</v>
      </c>
      <c r="F54" s="130">
        <v>0.35204819305185459</v>
      </c>
      <c r="G54" s="130">
        <v>0.36770134406989319</v>
      </c>
      <c r="H54" s="130">
        <v>0.39207178635581158</v>
      </c>
      <c r="I54" s="130">
        <v>0.39771857757231155</v>
      </c>
      <c r="J54" s="130">
        <v>0.39461329456555017</v>
      </c>
      <c r="K54" s="130">
        <v>0.39739026444035236</v>
      </c>
      <c r="L54" s="130">
        <v>0.40996800364667146</v>
      </c>
      <c r="M54" s="130">
        <v>0.41686580597258283</v>
      </c>
      <c r="N54" s="130">
        <v>0.42365978290203382</v>
      </c>
      <c r="O54" s="130">
        <v>0.42483566809223811</v>
      </c>
      <c r="P54" s="130">
        <v>0.4374255767571954</v>
      </c>
      <c r="Q54" s="130">
        <v>0.44467099707235935</v>
      </c>
      <c r="R54" s="130">
        <v>0.441643254897718</v>
      </c>
      <c r="S54" s="130">
        <v>0.43470449489621615</v>
      </c>
      <c r="T54" s="130">
        <v>0.42920989642804369</v>
      </c>
      <c r="U54" s="130">
        <v>0.42543527037807383</v>
      </c>
      <c r="V54" s="130">
        <v>0.42341190327409267</v>
      </c>
      <c r="W54" s="151">
        <v>0.42614969187662427</v>
      </c>
      <c r="X54" s="151">
        <v>0.43503934004259842</v>
      </c>
      <c r="Y54" s="151">
        <v>0.44071513412341606</v>
      </c>
      <c r="Z54" s="151">
        <v>0.45108825157211291</v>
      </c>
      <c r="AA54" s="151">
        <v>0.47845375714380273</v>
      </c>
      <c r="AB54" s="151">
        <v>0.47569000641255249</v>
      </c>
      <c r="AC54" s="151">
        <v>0.48020621249628759</v>
      </c>
      <c r="AD54" s="151">
        <v>0.43078259498616533</v>
      </c>
    </row>
    <row r="55" spans="1:30" x14ac:dyDescent="0.2">
      <c r="C55" t="s">
        <v>18</v>
      </c>
      <c r="F55" s="130">
        <v>8.1066656209820703E-2</v>
      </c>
      <c r="G55" s="130">
        <v>8.6763952143546874E-2</v>
      </c>
      <c r="H55" s="130">
        <v>9.6291451602071892E-2</v>
      </c>
      <c r="I55" s="130">
        <v>9.8060126301788647E-2</v>
      </c>
      <c r="J55" s="130">
        <v>9.933018306156878E-2</v>
      </c>
      <c r="K55" s="130">
        <v>9.1704709943739957E-2</v>
      </c>
      <c r="L55" s="130">
        <v>8.2128163249570313E-2</v>
      </c>
      <c r="M55" s="130">
        <v>7.8268595340723252E-2</v>
      </c>
      <c r="N55" s="130">
        <v>7.3987089321039742E-2</v>
      </c>
      <c r="O55" s="130">
        <v>7.481335214510007E-2</v>
      </c>
      <c r="P55" s="130">
        <v>7.5448866061525011E-2</v>
      </c>
      <c r="Q55" s="130">
        <v>7.1466958486467322E-2</v>
      </c>
      <c r="R55" s="130">
        <v>7.349059819124279E-2</v>
      </c>
      <c r="S55" s="130">
        <v>3.5187701053275379E-2</v>
      </c>
      <c r="T55" s="130">
        <v>3.5034591585674832E-2</v>
      </c>
      <c r="U55" s="130">
        <v>3.5823610957930768E-2</v>
      </c>
      <c r="V55" s="130">
        <v>3.5946565989473822E-2</v>
      </c>
      <c r="W55" s="151">
        <v>3.5876824742940398E-2</v>
      </c>
      <c r="X55" s="151">
        <v>3.6237157057302724E-2</v>
      </c>
      <c r="Y55" s="151">
        <v>3.5425023730537297E-2</v>
      </c>
      <c r="Z55" s="151">
        <v>3.5530241610631591E-2</v>
      </c>
      <c r="AA55" s="151">
        <v>3.5315756814698243E-2</v>
      </c>
      <c r="AB55" s="151">
        <v>3.7390351829679411E-2</v>
      </c>
      <c r="AC55" s="151">
        <v>3.5813700059356676E-2</v>
      </c>
      <c r="AD55" s="151">
        <v>2.4347498465546569E-2</v>
      </c>
    </row>
    <row r="56" spans="1:30" ht="17.25" x14ac:dyDescent="0.25">
      <c r="C56" t="s">
        <v>198</v>
      </c>
      <c r="F56" s="130">
        <v>1.409342703213062E-2</v>
      </c>
      <c r="G56" s="130">
        <v>1.1366764322064314E-2</v>
      </c>
      <c r="H56" s="130">
        <v>1.37408415691543E-2</v>
      </c>
      <c r="I56" s="130">
        <v>1.4373160331721924E-2</v>
      </c>
      <c r="J56" s="130">
        <v>1.4262930252366243E-2</v>
      </c>
      <c r="K56" s="130">
        <v>1.3810803771378753E-2</v>
      </c>
      <c r="L56" s="130">
        <v>1.3486833312777701E-2</v>
      </c>
      <c r="M56" s="130">
        <v>1.3459835924055997E-2</v>
      </c>
      <c r="N56" s="130">
        <v>1.3148968642102379E-2</v>
      </c>
      <c r="O56" s="130">
        <v>1.275155235548352E-2</v>
      </c>
      <c r="P56" s="130">
        <v>1.242100388746754E-2</v>
      </c>
      <c r="Q56" s="130">
        <v>1.1939469500050849E-2</v>
      </c>
      <c r="R56" s="130">
        <v>1.120064503152831E-2</v>
      </c>
      <c r="S56" s="130">
        <v>9.82276638631948E-3</v>
      </c>
      <c r="T56" s="130">
        <v>9.3433207779159092E-3</v>
      </c>
      <c r="U56" s="130">
        <v>9.6531061888558405E-3</v>
      </c>
      <c r="V56" s="130">
        <v>9.5099473207412594E-3</v>
      </c>
      <c r="W56" s="151">
        <v>9.5301549895868906E-3</v>
      </c>
      <c r="X56" s="151">
        <v>9.4466114587802505E-3</v>
      </c>
      <c r="Y56" s="151">
        <v>9.4055991644535417E-3</v>
      </c>
      <c r="Z56" s="151">
        <v>9.3341081808902496E-3</v>
      </c>
      <c r="AA56" s="151">
        <v>1.0107084994868129E-2</v>
      </c>
      <c r="AB56" s="151">
        <v>9.6885871178972113E-3</v>
      </c>
      <c r="AC56" s="151">
        <v>9.1602990016325311E-3</v>
      </c>
      <c r="AD56" s="151">
        <v>4.6443650260881205E-3</v>
      </c>
    </row>
    <row r="57" spans="1:30" ht="17.25" x14ac:dyDescent="0.25">
      <c r="C57" t="s">
        <v>340</v>
      </c>
      <c r="F57" s="130">
        <v>3.5621646323558092</v>
      </c>
      <c r="G57" s="130">
        <v>3.2515483262381148</v>
      </c>
      <c r="H57" s="130">
        <v>2.9497552134994782</v>
      </c>
      <c r="I57" s="130">
        <v>2.8893298515349377</v>
      </c>
      <c r="J57" s="130">
        <v>2.568053015366111</v>
      </c>
      <c r="K57" s="130">
        <v>2.279712648265356</v>
      </c>
      <c r="L57" s="130">
        <v>2.4592162548057472</v>
      </c>
      <c r="M57" s="130">
        <v>2.3567422708786587</v>
      </c>
      <c r="N57" s="130">
        <v>2.2667054242900884</v>
      </c>
      <c r="O57" s="130">
        <v>2.3554560086272955</v>
      </c>
      <c r="P57" s="130">
        <v>2.0566348560031553</v>
      </c>
      <c r="Q57" s="130">
        <v>1.6364011276077193</v>
      </c>
      <c r="R57" s="130">
        <v>1.3922877674504071</v>
      </c>
      <c r="S57" s="130">
        <v>1.2501774599493396</v>
      </c>
      <c r="T57" s="130">
        <v>1.0604228576594881</v>
      </c>
      <c r="U57" s="130">
        <v>0.84886911269740184</v>
      </c>
      <c r="V57" s="130">
        <v>0.7780609111493173</v>
      </c>
      <c r="W57" s="151">
        <v>0.69164220143704458</v>
      </c>
      <c r="X57" s="151">
        <v>0.67879811164435777</v>
      </c>
      <c r="Y57" s="151">
        <v>0.65901245949698861</v>
      </c>
      <c r="Z57" s="151">
        <v>0.68169038415336125</v>
      </c>
      <c r="AA57" s="151">
        <v>0.69588016303493649</v>
      </c>
      <c r="AB57" s="151">
        <v>0.67701121071647163</v>
      </c>
      <c r="AC57" s="151">
        <v>0.65896803909998902</v>
      </c>
      <c r="AD57" s="151">
        <v>0.45709154973995858</v>
      </c>
    </row>
    <row r="58" spans="1:30" ht="17.25" x14ac:dyDescent="0.25">
      <c r="C58" t="s">
        <v>199</v>
      </c>
      <c r="F58" s="130">
        <v>0.16712477388497826</v>
      </c>
      <c r="G58" s="130">
        <v>0.14603050406582091</v>
      </c>
      <c r="H58" s="130">
        <v>0.13628782660736785</v>
      </c>
      <c r="I58" s="130">
        <v>0.13536523591314015</v>
      </c>
      <c r="J58" s="130">
        <v>0.13152518004312672</v>
      </c>
      <c r="K58" s="130">
        <v>0.13287846535263195</v>
      </c>
      <c r="L58" s="130">
        <v>0.13104899105837908</v>
      </c>
      <c r="M58" s="130">
        <v>0.13197118372171118</v>
      </c>
      <c r="N58" s="130">
        <v>0.13442602129185299</v>
      </c>
      <c r="O58" s="130">
        <v>0.12813535624712444</v>
      </c>
      <c r="P58" s="130">
        <v>0.1314936419754309</v>
      </c>
      <c r="Q58" s="130">
        <v>0.1294273483250718</v>
      </c>
      <c r="R58" s="130">
        <v>0.1170948183977614</v>
      </c>
      <c r="S58" s="130">
        <v>0.1058511009824567</v>
      </c>
      <c r="T58" s="130">
        <v>9.7335361019305816E-2</v>
      </c>
      <c r="U58" s="130">
        <v>9.0122826143620383E-2</v>
      </c>
      <c r="V58" s="130">
        <v>8.0525692093708315E-2</v>
      </c>
      <c r="W58" s="151">
        <v>7.0202233078682244E-2</v>
      </c>
      <c r="X58" s="151">
        <v>5.9645944801668127E-2</v>
      </c>
      <c r="Y58" s="151">
        <v>4.4481503218186273E-2</v>
      </c>
      <c r="Z58" s="151">
        <v>3.8836190794039688E-2</v>
      </c>
      <c r="AA58" s="151">
        <v>3.433137364318211E-2</v>
      </c>
      <c r="AB58" s="151">
        <v>3.2017584840096772E-2</v>
      </c>
      <c r="AC58" s="151">
        <v>3.047224015903955E-2</v>
      </c>
      <c r="AD58" s="151">
        <v>2.3255058863779071E-2</v>
      </c>
    </row>
    <row r="59" spans="1:30" x14ac:dyDescent="0.2">
      <c r="C59" s="139" t="s">
        <v>193</v>
      </c>
      <c r="D59" s="139"/>
      <c r="E59" s="151"/>
      <c r="F59" s="145">
        <v>6.3815127538917285</v>
      </c>
      <c r="G59" s="145">
        <v>6.4766205567453925</v>
      </c>
      <c r="H59" s="145">
        <v>6.0301422581139743</v>
      </c>
      <c r="I59" s="145">
        <v>5.9026987124864938</v>
      </c>
      <c r="J59" s="145">
        <v>5.1999423266915734</v>
      </c>
      <c r="K59" s="145">
        <v>4.832797743178241</v>
      </c>
      <c r="L59" s="145">
        <v>4.9088471046123949</v>
      </c>
      <c r="M59" s="145">
        <v>4.7506338339815759</v>
      </c>
      <c r="N59" s="145">
        <v>4.59488602278212</v>
      </c>
      <c r="O59" s="145">
        <v>4.6177434872916656</v>
      </c>
      <c r="P59" s="145">
        <v>4.2788850732107067</v>
      </c>
      <c r="Q59" s="145">
        <v>3.7914309244280133</v>
      </c>
      <c r="R59" s="145">
        <v>3.4398493909689729</v>
      </c>
      <c r="S59" s="145">
        <v>3.156818836367508</v>
      </c>
      <c r="T59" s="145">
        <v>2.9003533803027435</v>
      </c>
      <c r="U59" s="145">
        <v>2.528046622510725</v>
      </c>
      <c r="V59" s="145">
        <v>2.3738134621887199</v>
      </c>
      <c r="W59" s="145">
        <v>2.1861082286396334</v>
      </c>
      <c r="X59" s="145">
        <v>2.0821306421325496</v>
      </c>
      <c r="Y59" s="145">
        <v>1.9870196661706436</v>
      </c>
      <c r="Z59" s="145">
        <v>1.9432813811998781</v>
      </c>
      <c r="AA59" s="145">
        <v>1.9280321794759792</v>
      </c>
      <c r="AB59" s="145">
        <v>1.8676174062207644</v>
      </c>
      <c r="AC59" s="145">
        <v>1.8229222344840941</v>
      </c>
      <c r="AD59" s="145">
        <v>1.3588089887854968</v>
      </c>
    </row>
    <row r="60" spans="1:30" x14ac:dyDescent="0.2">
      <c r="B60" s="139" t="s">
        <v>194</v>
      </c>
      <c r="F60" s="144">
        <v>21.079764914577581</v>
      </c>
      <c r="G60" s="144">
        <v>13.98940228095487</v>
      </c>
      <c r="H60" s="144">
        <v>12.244719312385156</v>
      </c>
      <c r="I60" s="144">
        <v>11.775349719379101</v>
      </c>
      <c r="J60" s="144">
        <v>10.800985280866975</v>
      </c>
      <c r="K60" s="144">
        <v>11.310912417864522</v>
      </c>
      <c r="L60" s="144">
        <v>9.164173811111926</v>
      </c>
      <c r="M60" s="144">
        <v>8.5406602229087216</v>
      </c>
      <c r="N60" s="144">
        <v>8.5786145542556618</v>
      </c>
      <c r="O60" s="144">
        <v>8.2166557193870435</v>
      </c>
      <c r="P60" s="144">
        <v>8.3552444391299545</v>
      </c>
      <c r="Q60" s="144">
        <v>8.1960824413997653</v>
      </c>
      <c r="R60" s="144">
        <v>7.5361007616509532</v>
      </c>
      <c r="S60" s="144">
        <v>7.1072781684389454</v>
      </c>
      <c r="T60" s="144">
        <v>7.9929776827471706</v>
      </c>
      <c r="U60" s="144">
        <v>7.0797146370117066</v>
      </c>
      <c r="V60" s="144">
        <v>7.1172663444696767</v>
      </c>
      <c r="W60" s="144">
        <v>7.0663213164141228</v>
      </c>
      <c r="X60" s="144">
        <v>6.7380645021280703</v>
      </c>
      <c r="Y60" s="144">
        <v>6.67584484572264</v>
      </c>
      <c r="Z60" s="144">
        <v>6.6575869009658248</v>
      </c>
      <c r="AA60" s="144">
        <v>6.6353766783565433</v>
      </c>
      <c r="AB60" s="144">
        <v>6.7660627132072779</v>
      </c>
      <c r="AC60" s="144">
        <v>6.7383371326502761</v>
      </c>
      <c r="AD60" s="144">
        <v>5.0429471807510176</v>
      </c>
    </row>
    <row r="61" spans="1:30" x14ac:dyDescent="0.2">
      <c r="B61" s="139" t="s">
        <v>195</v>
      </c>
      <c r="F61" s="144">
        <v>27.461277668469311</v>
      </c>
      <c r="G61" s="144">
        <v>20.466022837700262</v>
      </c>
      <c r="H61" s="144">
        <v>18.27486157049913</v>
      </c>
      <c r="I61" s="144">
        <v>17.678048431865594</v>
      </c>
      <c r="J61" s="144">
        <v>16.000927607558548</v>
      </c>
      <c r="K61" s="144">
        <v>16.143710161042762</v>
      </c>
      <c r="L61" s="144">
        <v>14.073020915724321</v>
      </c>
      <c r="M61" s="144">
        <v>13.291294056890298</v>
      </c>
      <c r="N61" s="144">
        <v>13.173500577037782</v>
      </c>
      <c r="O61" s="144">
        <v>12.834399206678709</v>
      </c>
      <c r="P61" s="144">
        <v>12.63412951234066</v>
      </c>
      <c r="Q61" s="144">
        <v>11.987513365827779</v>
      </c>
      <c r="R61" s="144">
        <v>10.975950152619927</v>
      </c>
      <c r="S61" s="144">
        <v>10.264097004806453</v>
      </c>
      <c r="T61" s="144">
        <v>10.893331063049914</v>
      </c>
      <c r="U61" s="144">
        <v>9.607761259522432</v>
      </c>
      <c r="V61" s="144">
        <v>9.4910798066583961</v>
      </c>
      <c r="W61" s="144">
        <v>9.2524295450537561</v>
      </c>
      <c r="X61" s="144">
        <v>8.8201951442606195</v>
      </c>
      <c r="Y61" s="144">
        <v>8.6628645118932841</v>
      </c>
      <c r="Z61" s="144">
        <v>8.6008682821657025</v>
      </c>
      <c r="AA61" s="144">
        <v>8.5634088578325223</v>
      </c>
      <c r="AB61" s="144">
        <v>8.6336801194280426</v>
      </c>
      <c r="AC61" s="144">
        <v>8.5612593671343706</v>
      </c>
      <c r="AD61" s="144">
        <v>6.4017561695365144</v>
      </c>
    </row>
    <row r="62" spans="1:30" ht="14.25" x14ac:dyDescent="0.25">
      <c r="B62" s="140" t="s">
        <v>339</v>
      </c>
      <c r="C62" s="30"/>
      <c r="D62" s="30"/>
      <c r="E62" s="30"/>
      <c r="F62" s="150">
        <f>F59/F61</f>
        <v>0.23238222310460449</v>
      </c>
      <c r="G62" s="150">
        <f t="shared" ref="G62:AD62" si="2">G59/G61</f>
        <v>0.31645721340713412</v>
      </c>
      <c r="H62" s="150">
        <f t="shared" si="2"/>
        <v>0.32996924408162709</v>
      </c>
      <c r="I62" s="150">
        <f t="shared" si="2"/>
        <v>0.33389990615969661</v>
      </c>
      <c r="J62" s="150">
        <f t="shared" si="2"/>
        <v>0.32497755469096773</v>
      </c>
      <c r="K62" s="150">
        <f t="shared" si="2"/>
        <v>0.29936103256118413</v>
      </c>
      <c r="L62" s="150">
        <f t="shared" si="2"/>
        <v>0.34881260633440497</v>
      </c>
      <c r="M62" s="150">
        <f t="shared" si="2"/>
        <v>0.35742447752999751</v>
      </c>
      <c r="N62" s="150">
        <f t="shared" si="2"/>
        <v>0.34879764842393429</v>
      </c>
      <c r="O62" s="150">
        <f t="shared" si="2"/>
        <v>0.35979428510285888</v>
      </c>
      <c r="P62" s="150">
        <f t="shared" si="2"/>
        <v>0.33867668279252738</v>
      </c>
      <c r="Q62" s="150">
        <f t="shared" si="2"/>
        <v>0.31628168484350233</v>
      </c>
      <c r="R62" s="150">
        <f t="shared" si="2"/>
        <v>0.31339878034594493</v>
      </c>
      <c r="S62" s="150">
        <f t="shared" si="2"/>
        <v>0.30755933375232508</v>
      </c>
      <c r="T62" s="150">
        <f t="shared" si="2"/>
        <v>0.26625036579864148</v>
      </c>
      <c r="U62" s="150">
        <f t="shared" si="2"/>
        <v>0.26312546224076194</v>
      </c>
      <c r="V62" s="150">
        <f t="shared" si="2"/>
        <v>0.25010994644923212</v>
      </c>
      <c r="W62" s="150">
        <f t="shared" si="2"/>
        <v>0.23627396652896449</v>
      </c>
      <c r="X62" s="150">
        <f t="shared" si="2"/>
        <v>0.23606401083851425</v>
      </c>
      <c r="Y62" s="150">
        <f t="shared" si="2"/>
        <v>0.22937212782707794</v>
      </c>
      <c r="Z62" s="150">
        <f t="shared" si="2"/>
        <v>0.22594013969837926</v>
      </c>
      <c r="AA62" s="150">
        <f t="shared" si="2"/>
        <v>0.22514774332099119</v>
      </c>
      <c r="AB62" s="150">
        <f t="shared" si="2"/>
        <v>0.21631765138230405</v>
      </c>
      <c r="AC62" s="150">
        <f t="shared" si="2"/>
        <v>0.21292687866484572</v>
      </c>
      <c r="AD62" s="150">
        <f t="shared" si="2"/>
        <v>0.21225566122801492</v>
      </c>
    </row>
    <row r="63" spans="1:30" ht="19.5" customHeight="1" x14ac:dyDescent="0.25">
      <c r="A63" s="141" t="s">
        <v>322</v>
      </c>
      <c r="B63" s="120"/>
      <c r="F63" s="121"/>
      <c r="G63" s="121"/>
      <c r="H63" s="121"/>
      <c r="I63" s="121"/>
      <c r="J63" s="121"/>
      <c r="K63" s="121"/>
      <c r="L63" s="121"/>
      <c r="M63" s="121"/>
      <c r="N63" s="121"/>
      <c r="O63" s="121"/>
      <c r="P63" s="121"/>
      <c r="Q63" s="121"/>
      <c r="R63" s="121"/>
      <c r="S63" s="121"/>
      <c r="T63" s="121"/>
      <c r="U63" s="121"/>
      <c r="V63" s="121"/>
    </row>
    <row r="64" spans="1:30" ht="15" x14ac:dyDescent="0.25">
      <c r="A64" s="138" t="s">
        <v>200</v>
      </c>
      <c r="B64" s="309" t="s">
        <v>559</v>
      </c>
      <c r="F64" s="311"/>
      <c r="G64" s="311"/>
      <c r="H64" s="311"/>
      <c r="I64" s="311"/>
      <c r="J64" s="311"/>
      <c r="K64" s="311"/>
      <c r="L64" s="311"/>
      <c r="M64" s="311"/>
      <c r="N64" s="311"/>
      <c r="O64" s="311"/>
      <c r="P64" s="311"/>
      <c r="Q64" s="311"/>
    </row>
    <row r="65" spans="1:6" x14ac:dyDescent="0.2">
      <c r="A65" s="2"/>
      <c r="B65" s="365" t="s">
        <v>466</v>
      </c>
    </row>
    <row r="66" spans="1:6" x14ac:dyDescent="0.2">
      <c r="A66" s="2"/>
      <c r="B66" s="365" t="s">
        <v>468</v>
      </c>
      <c r="E66" s="309"/>
      <c r="F66" s="309"/>
    </row>
    <row r="67" spans="1:6" x14ac:dyDescent="0.2">
      <c r="A67" s="2"/>
      <c r="B67" s="309" t="s">
        <v>467</v>
      </c>
      <c r="E67" s="309"/>
      <c r="F67" s="309"/>
    </row>
    <row r="68" spans="1:6" x14ac:dyDescent="0.2">
      <c r="A68" s="138" t="s">
        <v>201</v>
      </c>
      <c r="B68" s="365" t="s">
        <v>202</v>
      </c>
    </row>
    <row r="69" spans="1:6" x14ac:dyDescent="0.2">
      <c r="B69" s="365" t="s">
        <v>203</v>
      </c>
    </row>
    <row r="70" spans="1:6" x14ac:dyDescent="0.2">
      <c r="B70" s="365" t="s">
        <v>204</v>
      </c>
    </row>
    <row r="71" spans="1:6" x14ac:dyDescent="0.2">
      <c r="B71" s="365" t="s">
        <v>205</v>
      </c>
    </row>
    <row r="72" spans="1:6" x14ac:dyDescent="0.2">
      <c r="A72" s="138" t="s">
        <v>206</v>
      </c>
      <c r="B72" s="365" t="s">
        <v>207</v>
      </c>
    </row>
    <row r="73" spans="1:6" x14ac:dyDescent="0.2">
      <c r="A73" s="138" t="s">
        <v>208</v>
      </c>
      <c r="B73" s="365" t="s">
        <v>209</v>
      </c>
    </row>
    <row r="74" spans="1:6" x14ac:dyDescent="0.2">
      <c r="B74" s="365" t="s">
        <v>210</v>
      </c>
    </row>
    <row r="75" spans="1:6" x14ac:dyDescent="0.2">
      <c r="A75" s="138" t="s">
        <v>211</v>
      </c>
      <c r="B75" s="365" t="s">
        <v>212</v>
      </c>
    </row>
    <row r="76" spans="1:6" x14ac:dyDescent="0.2">
      <c r="A76" s="138" t="s">
        <v>336</v>
      </c>
      <c r="B76" s="365" t="s">
        <v>560</v>
      </c>
    </row>
    <row r="77" spans="1:6" x14ac:dyDescent="0.2">
      <c r="A77" s="138" t="s">
        <v>540</v>
      </c>
      <c r="B77" s="365" t="s">
        <v>541</v>
      </c>
    </row>
  </sheetData>
  <hyperlinks>
    <hyperlink ref="B64" r:id="rId1" xr:uid="{C35A1038-E1B3-4691-9402-E463F31DA5D5}"/>
    <hyperlink ref="B67" r:id="rId2" xr:uid="{C5D85C0C-5053-43FF-A578-A2D621BBC97C}"/>
  </hyperlinks>
  <pageMargins left="0.70866141732283472" right="0.70866141732283472" top="0.74803149606299213" bottom="0.74803149606299213" header="0.31496062992125984" footer="0.31496062992125984"/>
  <pageSetup paperSize="9" scale="39" orientation="portrait" r:id="rId3"/>
  <headerFooter>
    <oddHeader>&amp;RENVIRIONMENT AND EMISSIONS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77"/>
  <sheetViews>
    <sheetView topLeftCell="A24" zoomScale="75" zoomScaleNormal="75" workbookViewId="0">
      <selection activeCell="T57" sqref="T57"/>
    </sheetView>
  </sheetViews>
  <sheetFormatPr defaultRowHeight="12.75" x14ac:dyDescent="0.2"/>
  <cols>
    <col min="1" max="1" width="38.28515625" customWidth="1"/>
    <col min="2" max="2" width="24" customWidth="1"/>
    <col min="3" max="9" width="7.7109375" customWidth="1"/>
    <col min="10" max="10" width="7.7109375" style="2" customWidth="1"/>
    <col min="11" max="11" width="7.7109375" customWidth="1"/>
  </cols>
  <sheetData>
    <row r="1" spans="1:21" s="12" customFormat="1" ht="18.75" x14ac:dyDescent="0.25">
      <c r="A1" s="1" t="s">
        <v>266</v>
      </c>
      <c r="J1" s="11"/>
    </row>
    <row r="2" spans="1:21" ht="12" customHeight="1" x14ac:dyDescent="0.25">
      <c r="A2" s="31"/>
      <c r="I2" s="2"/>
      <c r="J2"/>
      <c r="K2" s="30"/>
      <c r="M2" s="30"/>
      <c r="O2" s="30"/>
      <c r="Q2" s="30"/>
      <c r="S2" s="30"/>
      <c r="U2" s="30"/>
    </row>
    <row r="3" spans="1:21" ht="15.75" x14ac:dyDescent="0.25">
      <c r="A3" s="29" t="s">
        <v>13</v>
      </c>
      <c r="B3" s="29" t="s">
        <v>213</v>
      </c>
      <c r="C3" s="29"/>
      <c r="D3" s="29"/>
      <c r="E3" s="29"/>
      <c r="F3" s="29"/>
      <c r="G3" s="29"/>
      <c r="H3" s="29"/>
      <c r="I3" s="28"/>
      <c r="J3" s="28"/>
      <c r="L3" s="28"/>
      <c r="N3" s="28"/>
      <c r="P3" s="28"/>
      <c r="R3" s="28"/>
      <c r="T3" s="28"/>
    </row>
    <row r="4" spans="1:21" s="1" customFormat="1" ht="18.75" x14ac:dyDescent="0.25">
      <c r="A4" s="27" t="s">
        <v>12</v>
      </c>
      <c r="B4" s="27" t="s">
        <v>214</v>
      </c>
      <c r="C4" s="27">
        <v>2003</v>
      </c>
      <c r="D4" s="26">
        <v>2004</v>
      </c>
      <c r="E4" s="26">
        <v>2005</v>
      </c>
      <c r="F4" s="26">
        <v>2006</v>
      </c>
      <c r="G4" s="26">
        <v>2007</v>
      </c>
      <c r="H4" s="26">
        <v>2008</v>
      </c>
      <c r="I4" s="26">
        <v>2009</v>
      </c>
      <c r="J4" s="26">
        <v>2010</v>
      </c>
      <c r="K4" s="26">
        <v>2011</v>
      </c>
      <c r="L4" s="26">
        <v>2012</v>
      </c>
      <c r="M4" s="26">
        <v>2013</v>
      </c>
      <c r="N4" s="26">
        <v>2014</v>
      </c>
      <c r="O4" s="26">
        <v>2015</v>
      </c>
      <c r="P4" s="26">
        <v>2016</v>
      </c>
      <c r="Q4" s="26">
        <v>2017</v>
      </c>
      <c r="R4" s="26">
        <v>2018</v>
      </c>
      <c r="S4" s="26">
        <v>2019</v>
      </c>
      <c r="T4" s="26">
        <v>2020</v>
      </c>
      <c r="U4" s="26">
        <v>2021</v>
      </c>
    </row>
    <row r="5" spans="1:21" s="1" customFormat="1" ht="8.25" customHeight="1" x14ac:dyDescent="0.25">
      <c r="A5" s="25"/>
      <c r="F5" s="24"/>
    </row>
    <row r="6" spans="1:21" s="1" customFormat="1" ht="18" hidden="1" customHeight="1" x14ac:dyDescent="0.25">
      <c r="A6" s="16" t="s">
        <v>172</v>
      </c>
      <c r="C6" s="15"/>
      <c r="D6" s="15"/>
      <c r="E6" s="15"/>
      <c r="G6" s="15"/>
      <c r="H6" s="15"/>
      <c r="I6" s="15"/>
      <c r="J6" s="15"/>
      <c r="K6" s="15"/>
      <c r="L6" s="15" t="s">
        <v>6</v>
      </c>
    </row>
    <row r="7" spans="1:21" s="1" customFormat="1" ht="18" hidden="1" customHeight="1" x14ac:dyDescent="0.25">
      <c r="A7" s="14" t="s">
        <v>11</v>
      </c>
      <c r="B7" s="11"/>
      <c r="C7" s="11" t="s">
        <v>2</v>
      </c>
      <c r="D7" s="11" t="s">
        <v>2</v>
      </c>
      <c r="E7" s="11" t="s">
        <v>2</v>
      </c>
      <c r="F7" s="11" t="s">
        <v>2</v>
      </c>
      <c r="G7" s="11" t="s">
        <v>2</v>
      </c>
      <c r="H7" s="11" t="s">
        <v>2</v>
      </c>
      <c r="I7" s="11" t="s">
        <v>2</v>
      </c>
      <c r="J7" s="11" t="s">
        <v>2</v>
      </c>
      <c r="K7" s="11" t="s">
        <v>2</v>
      </c>
      <c r="L7" s="11" t="s">
        <v>2</v>
      </c>
    </row>
    <row r="8" spans="1:21" s="7" customFormat="1" ht="7.5" hidden="1" customHeight="1" x14ac:dyDescent="0.2">
      <c r="A8" s="14"/>
      <c r="F8" s="23"/>
      <c r="G8" s="7" t="s">
        <v>10</v>
      </c>
      <c r="H8" s="7" t="s">
        <v>10</v>
      </c>
      <c r="I8" s="7" t="s">
        <v>10</v>
      </c>
      <c r="J8" s="7" t="s">
        <v>10</v>
      </c>
    </row>
    <row r="9" spans="1:21" ht="18" customHeight="1" x14ac:dyDescent="0.2">
      <c r="A9" s="22" t="s">
        <v>215</v>
      </c>
      <c r="B9" s="12"/>
      <c r="C9" s="15"/>
      <c r="D9" s="15"/>
      <c r="E9" s="15"/>
      <c r="G9" s="15"/>
      <c r="H9" s="15"/>
      <c r="I9" s="15"/>
      <c r="J9" s="15"/>
      <c r="K9" s="15"/>
      <c r="U9" s="15" t="s">
        <v>6</v>
      </c>
    </row>
    <row r="10" spans="1:21" ht="18" customHeight="1" x14ac:dyDescent="0.25">
      <c r="A10" s="22"/>
      <c r="B10" s="12"/>
      <c r="C10" s="15"/>
      <c r="D10" s="15"/>
      <c r="E10" s="15"/>
      <c r="G10" s="15"/>
      <c r="H10" s="15"/>
      <c r="I10" s="15"/>
      <c r="J10" s="15"/>
      <c r="K10" s="15"/>
      <c r="M10" s="15"/>
      <c r="O10" s="132"/>
    </row>
    <row r="11" spans="1:21" ht="18" customHeight="1" x14ac:dyDescent="0.2">
      <c r="A11" s="14" t="s">
        <v>3</v>
      </c>
      <c r="B11" s="14" t="s">
        <v>216</v>
      </c>
      <c r="C11" s="12">
        <v>31</v>
      </c>
      <c r="D11" s="12">
        <v>26</v>
      </c>
      <c r="E11" s="12">
        <v>24</v>
      </c>
      <c r="F11" s="12">
        <v>27</v>
      </c>
      <c r="G11" s="12">
        <v>24</v>
      </c>
      <c r="H11" s="12">
        <v>25</v>
      </c>
      <c r="I11" s="12">
        <v>26</v>
      </c>
      <c r="J11" s="11" t="s">
        <v>4</v>
      </c>
      <c r="K11" s="11">
        <v>23</v>
      </c>
      <c r="L11" s="11">
        <v>21</v>
      </c>
      <c r="M11" s="11" t="s">
        <v>4</v>
      </c>
      <c r="N11" s="12">
        <v>22</v>
      </c>
      <c r="O11" s="12">
        <v>23</v>
      </c>
      <c r="P11" s="161">
        <v>20.8</v>
      </c>
      <c r="Q11" s="161">
        <v>22</v>
      </c>
      <c r="R11" s="161">
        <v>20.3</v>
      </c>
      <c r="S11" s="161">
        <v>16.7</v>
      </c>
      <c r="T11" s="161">
        <v>13.5</v>
      </c>
      <c r="U11" s="178" t="s">
        <v>4</v>
      </c>
    </row>
    <row r="12" spans="1:21" ht="18" customHeight="1" x14ac:dyDescent="0.2">
      <c r="A12" s="14" t="s">
        <v>217</v>
      </c>
      <c r="B12" s="14" t="s">
        <v>218</v>
      </c>
      <c r="C12" s="13" t="s">
        <v>2</v>
      </c>
      <c r="D12" s="13" t="s">
        <v>2</v>
      </c>
      <c r="E12" s="11">
        <v>64</v>
      </c>
      <c r="F12" s="11">
        <v>49</v>
      </c>
      <c r="G12" s="11">
        <v>53</v>
      </c>
      <c r="H12" s="11">
        <v>55</v>
      </c>
      <c r="I12" s="11" t="s">
        <v>4</v>
      </c>
      <c r="J12" s="11">
        <v>59</v>
      </c>
      <c r="K12" s="11">
        <v>44</v>
      </c>
      <c r="L12" s="11">
        <v>53</v>
      </c>
      <c r="M12" s="11">
        <v>48</v>
      </c>
      <c r="N12" s="12">
        <v>47</v>
      </c>
      <c r="O12" s="12">
        <v>46</v>
      </c>
      <c r="P12" s="161">
        <v>43</v>
      </c>
      <c r="Q12" s="161">
        <v>40</v>
      </c>
      <c r="R12" s="161">
        <v>38.200000000000003</v>
      </c>
      <c r="S12" s="161">
        <v>35.5</v>
      </c>
      <c r="T12" s="161">
        <v>23.6</v>
      </c>
      <c r="U12" s="178">
        <v>25</v>
      </c>
    </row>
    <row r="13" spans="1:21" ht="18" customHeight="1" x14ac:dyDescent="0.2">
      <c r="A13" s="14" t="s">
        <v>219</v>
      </c>
      <c r="B13" s="14" t="s">
        <v>218</v>
      </c>
      <c r="C13" s="11" t="s">
        <v>4</v>
      </c>
      <c r="D13" s="12">
        <v>35</v>
      </c>
      <c r="E13" s="11" t="s">
        <v>4</v>
      </c>
      <c r="F13" s="12">
        <v>33</v>
      </c>
      <c r="G13" s="12">
        <v>32</v>
      </c>
      <c r="H13" s="12">
        <v>33</v>
      </c>
      <c r="I13" s="12">
        <v>33</v>
      </c>
      <c r="J13" s="12">
        <v>33</v>
      </c>
      <c r="K13" s="11" t="s">
        <v>4</v>
      </c>
      <c r="L13" s="12">
        <v>30</v>
      </c>
      <c r="M13" s="12">
        <v>31</v>
      </c>
      <c r="N13" s="12">
        <v>29</v>
      </c>
      <c r="O13" s="12">
        <v>27</v>
      </c>
      <c r="P13" s="161">
        <v>28.6</v>
      </c>
      <c r="Q13" s="161">
        <v>27</v>
      </c>
      <c r="R13" s="161">
        <v>27</v>
      </c>
      <c r="S13" s="161">
        <v>26.2</v>
      </c>
      <c r="T13" s="161">
        <v>19.7</v>
      </c>
      <c r="U13" s="178" t="s">
        <v>4</v>
      </c>
    </row>
    <row r="14" spans="1:21" ht="18" customHeight="1" x14ac:dyDescent="0.2">
      <c r="A14" s="14" t="s">
        <v>220</v>
      </c>
      <c r="B14" s="14" t="s">
        <v>218</v>
      </c>
      <c r="C14" s="12">
        <v>38</v>
      </c>
      <c r="D14" s="12">
        <v>37</v>
      </c>
      <c r="E14" s="12">
        <v>36</v>
      </c>
      <c r="F14" s="12">
        <v>37</v>
      </c>
      <c r="G14" s="12">
        <v>38</v>
      </c>
      <c r="H14" s="12">
        <v>37</v>
      </c>
      <c r="I14" s="12">
        <v>35</v>
      </c>
      <c r="J14" s="12">
        <v>40</v>
      </c>
      <c r="K14" s="11">
        <v>32</v>
      </c>
      <c r="L14" s="11">
        <v>33</v>
      </c>
      <c r="M14" s="12">
        <v>30</v>
      </c>
      <c r="N14" s="12">
        <v>30</v>
      </c>
      <c r="O14" s="12">
        <v>30</v>
      </c>
      <c r="P14" s="161">
        <v>30.9</v>
      </c>
      <c r="Q14" s="161">
        <v>30</v>
      </c>
      <c r="R14" s="161">
        <v>29.5</v>
      </c>
      <c r="S14" s="161">
        <v>31.1</v>
      </c>
      <c r="T14" s="161">
        <v>22.1</v>
      </c>
      <c r="U14" s="161">
        <v>22.2</v>
      </c>
    </row>
    <row r="15" spans="1:21" ht="18" customHeight="1" x14ac:dyDescent="0.2">
      <c r="A15" s="14" t="s">
        <v>221</v>
      </c>
      <c r="B15" s="14" t="s">
        <v>218</v>
      </c>
      <c r="C15" s="13" t="s">
        <v>2</v>
      </c>
      <c r="D15" s="13" t="s">
        <v>2</v>
      </c>
      <c r="E15" s="13" t="s">
        <v>2</v>
      </c>
      <c r="F15" s="11" t="s">
        <v>4</v>
      </c>
      <c r="G15" s="11">
        <v>53</v>
      </c>
      <c r="H15" s="11">
        <v>53</v>
      </c>
      <c r="I15" s="11">
        <v>54</v>
      </c>
      <c r="J15" s="11">
        <v>55</v>
      </c>
      <c r="K15" s="11" t="s">
        <v>4</v>
      </c>
      <c r="L15" s="11">
        <v>53</v>
      </c>
      <c r="M15" s="11">
        <v>52</v>
      </c>
      <c r="N15" s="12">
        <v>46</v>
      </c>
      <c r="O15" s="12">
        <v>48</v>
      </c>
      <c r="P15" s="161">
        <v>44.9</v>
      </c>
      <c r="Q15" s="161">
        <v>44</v>
      </c>
      <c r="R15" s="161">
        <v>43.4</v>
      </c>
      <c r="S15" s="161">
        <v>43</v>
      </c>
      <c r="T15" s="161">
        <v>31.2</v>
      </c>
      <c r="U15" s="161">
        <v>31.7</v>
      </c>
    </row>
    <row r="16" spans="1:21" ht="18" customHeight="1" x14ac:dyDescent="0.2">
      <c r="A16" s="14" t="s">
        <v>222</v>
      </c>
      <c r="B16" s="14" t="s">
        <v>223</v>
      </c>
      <c r="C16" s="13" t="s">
        <v>2</v>
      </c>
      <c r="D16" s="13" t="s">
        <v>2</v>
      </c>
      <c r="E16" s="13" t="s">
        <v>2</v>
      </c>
      <c r="F16" s="11" t="s">
        <v>4</v>
      </c>
      <c r="G16" s="11">
        <v>36</v>
      </c>
      <c r="H16" s="11">
        <v>43</v>
      </c>
      <c r="I16" s="11">
        <v>45</v>
      </c>
      <c r="J16" s="11">
        <v>40</v>
      </c>
      <c r="K16" s="11">
        <v>36</v>
      </c>
      <c r="L16" s="11">
        <v>32</v>
      </c>
      <c r="M16" s="11">
        <v>31</v>
      </c>
      <c r="N16" s="12">
        <v>29</v>
      </c>
      <c r="O16" s="12">
        <v>28</v>
      </c>
      <c r="P16" s="161">
        <v>10.3</v>
      </c>
      <c r="Q16" s="178" t="s">
        <v>2</v>
      </c>
      <c r="R16" s="178" t="s">
        <v>2</v>
      </c>
      <c r="S16" s="178" t="s">
        <v>2</v>
      </c>
      <c r="T16" s="178" t="s">
        <v>2</v>
      </c>
      <c r="U16" s="178" t="s">
        <v>2</v>
      </c>
    </row>
    <row r="17" spans="1:21" ht="18" customHeight="1" x14ac:dyDescent="0.2">
      <c r="A17" s="14" t="s">
        <v>8</v>
      </c>
      <c r="B17" s="12" t="s">
        <v>31</v>
      </c>
      <c r="C17" s="13" t="s">
        <v>2</v>
      </c>
      <c r="D17" s="13" t="s">
        <v>2</v>
      </c>
      <c r="E17" s="12">
        <v>4</v>
      </c>
      <c r="F17" s="12">
        <v>4</v>
      </c>
      <c r="G17" s="12">
        <v>5</v>
      </c>
      <c r="H17" s="12">
        <v>5</v>
      </c>
      <c r="I17" s="12">
        <v>4</v>
      </c>
      <c r="J17" s="12">
        <v>3</v>
      </c>
      <c r="K17" s="12">
        <v>3</v>
      </c>
      <c r="L17" s="12">
        <v>3</v>
      </c>
      <c r="M17" s="12">
        <v>3</v>
      </c>
      <c r="N17" s="12">
        <v>2</v>
      </c>
      <c r="O17" s="12">
        <v>2</v>
      </c>
      <c r="P17" s="161">
        <v>2</v>
      </c>
      <c r="Q17" s="161">
        <v>2</v>
      </c>
      <c r="R17" s="161">
        <v>1.9</v>
      </c>
      <c r="S17" s="161">
        <v>1.9</v>
      </c>
      <c r="T17" s="161">
        <v>1.7</v>
      </c>
      <c r="U17" s="178" t="s">
        <v>2</v>
      </c>
    </row>
    <row r="18" spans="1:21" ht="18" customHeight="1" x14ac:dyDescent="0.2">
      <c r="A18" s="14" t="s">
        <v>224</v>
      </c>
      <c r="B18" s="14" t="s">
        <v>218</v>
      </c>
      <c r="C18" s="13" t="s">
        <v>2</v>
      </c>
      <c r="D18" s="13" t="s">
        <v>2</v>
      </c>
      <c r="E18" s="11">
        <v>34</v>
      </c>
      <c r="F18" s="11" t="s">
        <v>2</v>
      </c>
      <c r="G18" s="11">
        <v>41</v>
      </c>
      <c r="H18" s="11">
        <v>42</v>
      </c>
      <c r="I18" s="11">
        <v>38</v>
      </c>
      <c r="J18" s="11">
        <v>41</v>
      </c>
      <c r="K18" s="11">
        <v>37</v>
      </c>
      <c r="L18" s="11">
        <v>39</v>
      </c>
      <c r="M18" s="11">
        <v>38</v>
      </c>
      <c r="N18" s="12">
        <v>34</v>
      </c>
      <c r="O18" s="12">
        <v>32</v>
      </c>
      <c r="P18" s="161">
        <v>32.9</v>
      </c>
      <c r="Q18" s="161">
        <v>30</v>
      </c>
      <c r="R18" s="161">
        <v>27.9</v>
      </c>
      <c r="S18" s="161">
        <v>27</v>
      </c>
      <c r="T18" s="161">
        <v>18.399999999999999</v>
      </c>
      <c r="U18" s="178">
        <v>18.2</v>
      </c>
    </row>
    <row r="19" spans="1:21" ht="18" customHeight="1" x14ac:dyDescent="0.2">
      <c r="A19" s="14" t="s">
        <v>5</v>
      </c>
      <c r="B19" s="14" t="s">
        <v>216</v>
      </c>
      <c r="C19" s="21" t="s">
        <v>2</v>
      </c>
      <c r="D19" s="11">
        <v>25</v>
      </c>
      <c r="E19" s="11">
        <v>25</v>
      </c>
      <c r="F19" s="11">
        <v>27</v>
      </c>
      <c r="G19" s="11">
        <v>27</v>
      </c>
      <c r="H19" s="11">
        <v>31</v>
      </c>
      <c r="I19" s="11">
        <v>24</v>
      </c>
      <c r="J19" s="11">
        <v>31</v>
      </c>
      <c r="K19" s="11">
        <v>25</v>
      </c>
      <c r="L19" s="11">
        <v>24</v>
      </c>
      <c r="M19" s="11">
        <v>22</v>
      </c>
      <c r="N19" s="11" t="s">
        <v>4</v>
      </c>
      <c r="O19" s="11" t="s">
        <v>4</v>
      </c>
      <c r="P19" s="178">
        <v>20.100000000000001</v>
      </c>
      <c r="Q19" s="178">
        <v>20</v>
      </c>
      <c r="R19" s="178">
        <v>17.899999999999999</v>
      </c>
      <c r="S19" s="178">
        <v>20.8</v>
      </c>
      <c r="T19" s="178">
        <v>13.7</v>
      </c>
      <c r="U19" s="178">
        <v>13.7</v>
      </c>
    </row>
    <row r="20" spans="1:21" ht="18" customHeight="1" x14ac:dyDescent="0.2">
      <c r="A20" s="14" t="s">
        <v>225</v>
      </c>
      <c r="B20" s="14" t="s">
        <v>226</v>
      </c>
      <c r="C20" s="11" t="s">
        <v>4</v>
      </c>
      <c r="D20" s="12">
        <v>36</v>
      </c>
      <c r="E20" s="12">
        <v>33</v>
      </c>
      <c r="F20" s="12">
        <v>31</v>
      </c>
      <c r="G20" s="12">
        <v>31</v>
      </c>
      <c r="H20" s="12">
        <v>35</v>
      </c>
      <c r="I20" s="12">
        <v>42</v>
      </c>
      <c r="J20" s="12">
        <v>44</v>
      </c>
      <c r="K20" s="11">
        <v>34</v>
      </c>
      <c r="L20" s="11" t="s">
        <v>4</v>
      </c>
      <c r="M20" s="11" t="s">
        <v>2</v>
      </c>
      <c r="N20" s="11" t="s">
        <v>2</v>
      </c>
      <c r="O20" s="11" t="s">
        <v>2</v>
      </c>
      <c r="P20" s="178" t="s">
        <v>2</v>
      </c>
      <c r="Q20" s="178" t="s">
        <v>2</v>
      </c>
      <c r="R20" s="178" t="s">
        <v>2</v>
      </c>
      <c r="S20" s="178" t="s">
        <v>2</v>
      </c>
      <c r="T20" s="178" t="s">
        <v>2</v>
      </c>
      <c r="U20" s="178" t="s">
        <v>4</v>
      </c>
    </row>
    <row r="21" spans="1:21" ht="18" customHeight="1" x14ac:dyDescent="0.2">
      <c r="A21" s="14" t="s">
        <v>227</v>
      </c>
      <c r="B21" s="14" t="s">
        <v>223</v>
      </c>
      <c r="C21" s="12">
        <v>75</v>
      </c>
      <c r="D21" s="12">
        <v>68</v>
      </c>
      <c r="E21" s="12">
        <v>62</v>
      </c>
      <c r="F21" s="12">
        <v>68</v>
      </c>
      <c r="G21" s="12">
        <v>70</v>
      </c>
      <c r="H21" s="12">
        <v>82</v>
      </c>
      <c r="I21" s="12">
        <v>78</v>
      </c>
      <c r="J21" s="12">
        <v>84</v>
      </c>
      <c r="K21" s="11">
        <v>72</v>
      </c>
      <c r="L21" s="11">
        <v>72</v>
      </c>
      <c r="M21" s="12">
        <v>67</v>
      </c>
      <c r="N21" s="12">
        <v>68</v>
      </c>
      <c r="O21" s="12">
        <v>60</v>
      </c>
      <c r="P21" s="161">
        <v>64.900000000000006</v>
      </c>
      <c r="Q21" s="161">
        <v>59</v>
      </c>
      <c r="R21" s="161">
        <v>60.6</v>
      </c>
      <c r="S21" s="161">
        <v>55.7</v>
      </c>
      <c r="T21" s="161">
        <v>36</v>
      </c>
      <c r="U21" s="178" t="s">
        <v>2</v>
      </c>
    </row>
    <row r="22" spans="1:21" ht="18" customHeight="1" x14ac:dyDescent="0.2">
      <c r="A22" s="14" t="s">
        <v>228</v>
      </c>
      <c r="B22" s="14" t="s">
        <v>218</v>
      </c>
      <c r="C22" s="13" t="s">
        <v>2</v>
      </c>
      <c r="D22" s="13" t="s">
        <v>2</v>
      </c>
      <c r="E22" s="11">
        <v>38</v>
      </c>
      <c r="F22" s="11">
        <v>41</v>
      </c>
      <c r="G22" s="11">
        <v>40</v>
      </c>
      <c r="H22" s="11">
        <v>43</v>
      </c>
      <c r="I22" s="11">
        <v>40</v>
      </c>
      <c r="J22" s="11">
        <v>47</v>
      </c>
      <c r="K22" s="11" t="s">
        <v>4</v>
      </c>
      <c r="L22" s="11">
        <v>39</v>
      </c>
      <c r="M22" s="11">
        <v>44</v>
      </c>
      <c r="N22" s="11" t="s">
        <v>4</v>
      </c>
      <c r="O22" s="11">
        <v>38</v>
      </c>
      <c r="P22" s="178">
        <v>37.6</v>
      </c>
      <c r="Q22" s="178">
        <v>37</v>
      </c>
      <c r="R22" s="178">
        <v>33.9</v>
      </c>
      <c r="S22" s="178">
        <v>34.700000000000003</v>
      </c>
      <c r="T22" s="178">
        <v>22.7</v>
      </c>
      <c r="U22" s="178">
        <v>25.7</v>
      </c>
    </row>
    <row r="23" spans="1:21" ht="18" customHeight="1" x14ac:dyDescent="0.2">
      <c r="A23" s="14" t="s">
        <v>9</v>
      </c>
      <c r="B23" s="14" t="s">
        <v>216</v>
      </c>
      <c r="C23" s="11">
        <v>50</v>
      </c>
      <c r="D23" s="11">
        <v>49</v>
      </c>
      <c r="E23" s="12">
        <v>46</v>
      </c>
      <c r="F23" s="12">
        <v>47</v>
      </c>
      <c r="G23" s="12">
        <v>47</v>
      </c>
      <c r="H23" s="12">
        <v>48</v>
      </c>
      <c r="I23" s="12">
        <v>46</v>
      </c>
      <c r="J23" s="12">
        <v>49</v>
      </c>
      <c r="K23" s="11" t="s">
        <v>4</v>
      </c>
      <c r="L23" s="11" t="s">
        <v>2</v>
      </c>
      <c r="M23" s="11" t="s">
        <v>2</v>
      </c>
      <c r="N23" s="11" t="s">
        <v>2</v>
      </c>
      <c r="O23" s="11" t="s">
        <v>2</v>
      </c>
      <c r="P23" s="178" t="s">
        <v>2</v>
      </c>
      <c r="Q23" s="178" t="s">
        <v>2</v>
      </c>
      <c r="R23" s="178" t="s">
        <v>2</v>
      </c>
      <c r="S23" s="178" t="s">
        <v>2</v>
      </c>
      <c r="T23" s="178" t="s">
        <v>2</v>
      </c>
      <c r="U23" s="178" t="s">
        <v>2</v>
      </c>
    </row>
    <row r="24" spans="1:21" ht="18" customHeight="1" x14ac:dyDescent="0.2">
      <c r="A24" s="14" t="s">
        <v>229</v>
      </c>
      <c r="B24" s="14" t="s">
        <v>218</v>
      </c>
      <c r="C24" s="12">
        <v>23</v>
      </c>
      <c r="D24" s="12">
        <v>23</v>
      </c>
      <c r="E24" s="12">
        <v>21</v>
      </c>
      <c r="F24" s="12">
        <v>21</v>
      </c>
      <c r="G24" s="12">
        <v>22</v>
      </c>
      <c r="H24" s="12">
        <v>21</v>
      </c>
      <c r="I24" s="12">
        <v>21</v>
      </c>
      <c r="J24" s="12">
        <v>24</v>
      </c>
      <c r="K24" s="11">
        <v>27</v>
      </c>
      <c r="L24" s="11">
        <v>29</v>
      </c>
      <c r="M24" s="12">
        <v>21</v>
      </c>
      <c r="N24" s="12">
        <v>21</v>
      </c>
      <c r="O24" s="11" t="s">
        <v>4</v>
      </c>
      <c r="P24" s="178">
        <v>23.9</v>
      </c>
      <c r="Q24" s="178">
        <v>20.100000000000001</v>
      </c>
      <c r="R24" s="178">
        <v>17.8</v>
      </c>
      <c r="S24" s="178">
        <v>16.5</v>
      </c>
      <c r="T24" s="178">
        <v>12.7</v>
      </c>
      <c r="U24" s="178">
        <v>13.6</v>
      </c>
    </row>
    <row r="25" spans="1:21" ht="18" customHeight="1" x14ac:dyDescent="0.2">
      <c r="A25" s="14" t="s">
        <v>230</v>
      </c>
      <c r="B25" s="14" t="s">
        <v>218</v>
      </c>
      <c r="C25" s="13" t="s">
        <v>4</v>
      </c>
      <c r="D25" s="11">
        <v>28</v>
      </c>
      <c r="E25" s="11">
        <v>28</v>
      </c>
      <c r="F25" s="11">
        <v>28</v>
      </c>
      <c r="G25" s="11">
        <v>29</v>
      </c>
      <c r="H25" s="11">
        <v>27</v>
      </c>
      <c r="I25" s="11">
        <v>25</v>
      </c>
      <c r="J25" s="11">
        <v>30</v>
      </c>
      <c r="K25" s="11">
        <v>27</v>
      </c>
      <c r="L25" s="11">
        <v>26</v>
      </c>
      <c r="M25" s="11">
        <v>22</v>
      </c>
      <c r="N25" s="12">
        <v>22</v>
      </c>
      <c r="O25" s="12">
        <v>22</v>
      </c>
      <c r="P25" s="161">
        <v>23.2</v>
      </c>
      <c r="Q25" s="161">
        <v>22</v>
      </c>
      <c r="R25" s="161">
        <v>20.5</v>
      </c>
      <c r="S25" s="161">
        <v>24.8</v>
      </c>
      <c r="T25" s="161">
        <v>14.7</v>
      </c>
      <c r="U25" s="178" t="s">
        <v>4</v>
      </c>
    </row>
    <row r="26" spans="1:21" ht="6.75" customHeight="1" x14ac:dyDescent="0.25">
      <c r="A26" s="14"/>
      <c r="B26" s="12"/>
      <c r="C26" s="12"/>
      <c r="D26" s="12"/>
      <c r="E26" s="12"/>
      <c r="F26" s="11"/>
      <c r="J26"/>
      <c r="O26" s="132"/>
    </row>
    <row r="27" spans="1:21" ht="18" customHeight="1" x14ac:dyDescent="0.2">
      <c r="A27" s="20" t="s">
        <v>262</v>
      </c>
      <c r="B27" s="12"/>
      <c r="C27" s="15"/>
      <c r="D27" s="15"/>
      <c r="E27" s="15"/>
      <c r="G27" s="15"/>
      <c r="H27" s="15"/>
      <c r="I27" s="15"/>
      <c r="J27" s="15"/>
      <c r="K27" s="15"/>
    </row>
    <row r="28" spans="1:21" ht="14.25" customHeight="1" x14ac:dyDescent="0.25">
      <c r="A28" s="14"/>
      <c r="B28" s="12"/>
      <c r="C28" s="12"/>
      <c r="D28" s="11"/>
      <c r="E28" s="11"/>
      <c r="F28" s="11"/>
      <c r="G28" s="11"/>
      <c r="H28" s="11"/>
      <c r="I28" s="11"/>
      <c r="J28" s="11"/>
      <c r="K28" s="11"/>
      <c r="L28" s="2"/>
      <c r="O28" s="132"/>
    </row>
    <row r="29" spans="1:21" ht="18" customHeight="1" x14ac:dyDescent="0.2">
      <c r="A29" s="14" t="s">
        <v>5</v>
      </c>
      <c r="B29" s="14" t="s">
        <v>216</v>
      </c>
      <c r="C29" s="21" t="s">
        <v>2</v>
      </c>
      <c r="D29" s="11">
        <v>53</v>
      </c>
      <c r="E29" s="11">
        <v>53</v>
      </c>
      <c r="F29" s="11">
        <v>52</v>
      </c>
      <c r="G29" s="11">
        <v>48</v>
      </c>
      <c r="H29" s="11">
        <v>49</v>
      </c>
      <c r="I29" s="11">
        <v>52</v>
      </c>
      <c r="J29" s="11">
        <v>33</v>
      </c>
      <c r="K29" s="11">
        <v>40</v>
      </c>
      <c r="L29" s="11">
        <v>49</v>
      </c>
      <c r="M29" s="11">
        <v>49</v>
      </c>
      <c r="N29" s="11" t="s">
        <v>4</v>
      </c>
      <c r="O29" s="12">
        <v>45</v>
      </c>
      <c r="P29" s="161">
        <v>45.2</v>
      </c>
      <c r="Q29" s="161">
        <v>46</v>
      </c>
      <c r="R29" s="161">
        <v>51.4</v>
      </c>
      <c r="S29" s="161">
        <v>48.2</v>
      </c>
      <c r="T29" s="161">
        <v>54.5</v>
      </c>
      <c r="U29" s="161">
        <v>53.2</v>
      </c>
    </row>
    <row r="30" spans="1:21" ht="18" customHeight="1" x14ac:dyDescent="0.2">
      <c r="A30" s="14" t="s">
        <v>8</v>
      </c>
      <c r="B30" s="12" t="s">
        <v>31</v>
      </c>
      <c r="C30" s="12">
        <v>51</v>
      </c>
      <c r="D30" s="11">
        <v>53</v>
      </c>
      <c r="E30" s="12">
        <v>51</v>
      </c>
      <c r="F30" s="12">
        <v>58</v>
      </c>
      <c r="G30" s="12">
        <v>54</v>
      </c>
      <c r="H30" s="12">
        <v>57</v>
      </c>
      <c r="I30" s="12">
        <v>56</v>
      </c>
      <c r="J30" s="12">
        <v>55</v>
      </c>
      <c r="K30" s="11">
        <v>53</v>
      </c>
      <c r="L30" s="11">
        <v>51</v>
      </c>
      <c r="M30" s="12">
        <v>60</v>
      </c>
      <c r="N30" s="12">
        <v>58</v>
      </c>
      <c r="O30" s="12">
        <v>57</v>
      </c>
      <c r="P30" s="161">
        <v>54.2</v>
      </c>
      <c r="Q30" s="161">
        <v>57</v>
      </c>
      <c r="R30" s="161">
        <v>58.2</v>
      </c>
      <c r="S30" s="161">
        <v>60</v>
      </c>
      <c r="T30" s="161">
        <v>57.8</v>
      </c>
      <c r="U30" s="178" t="s">
        <v>4</v>
      </c>
    </row>
    <row r="31" spans="1:21" ht="18" customHeight="1" x14ac:dyDescent="0.2">
      <c r="A31" s="14" t="s">
        <v>7</v>
      </c>
      <c r="B31" s="12" t="s">
        <v>31</v>
      </c>
      <c r="C31" s="12">
        <v>73</v>
      </c>
      <c r="D31" s="11">
        <v>76</v>
      </c>
      <c r="E31" s="12">
        <v>67</v>
      </c>
      <c r="F31" s="12">
        <v>72</v>
      </c>
      <c r="G31" s="12">
        <v>68</v>
      </c>
      <c r="H31" s="12">
        <v>73</v>
      </c>
      <c r="I31" s="12">
        <v>67</v>
      </c>
      <c r="J31" s="12">
        <v>61</v>
      </c>
      <c r="K31" s="11">
        <v>64</v>
      </c>
      <c r="L31" s="11">
        <v>67</v>
      </c>
      <c r="M31" s="12">
        <v>70</v>
      </c>
      <c r="N31" s="12">
        <v>69</v>
      </c>
      <c r="O31" s="12">
        <v>70</v>
      </c>
      <c r="P31" s="161">
        <v>67.900000000000006</v>
      </c>
      <c r="Q31" s="161">
        <v>68</v>
      </c>
      <c r="R31" s="161">
        <v>66.3</v>
      </c>
      <c r="S31" s="161">
        <v>67.5</v>
      </c>
      <c r="T31" s="161">
        <v>64.599999999999994</v>
      </c>
      <c r="U31" s="161">
        <v>67.400000000000006</v>
      </c>
    </row>
    <row r="32" spans="1:21" ht="12" customHeight="1" x14ac:dyDescent="0.25">
      <c r="A32" s="14"/>
      <c r="B32" s="12"/>
      <c r="C32" s="19"/>
      <c r="D32" s="19"/>
      <c r="J32"/>
      <c r="N32" s="12"/>
      <c r="O32" s="132"/>
    </row>
    <row r="33" spans="1:21" ht="18" customHeight="1" x14ac:dyDescent="0.2">
      <c r="A33" s="14"/>
      <c r="B33" s="18"/>
      <c r="E33" s="19"/>
      <c r="G33" s="19"/>
      <c r="H33" s="19"/>
      <c r="I33" s="19"/>
      <c r="J33" s="19"/>
      <c r="K33" s="19"/>
      <c r="U33" s="19" t="s">
        <v>231</v>
      </c>
    </row>
    <row r="34" spans="1:21" ht="18" customHeight="1" x14ac:dyDescent="0.2">
      <c r="A34" s="14" t="s">
        <v>5</v>
      </c>
      <c r="B34" s="14" t="s">
        <v>216</v>
      </c>
      <c r="C34" s="11" t="s">
        <v>2</v>
      </c>
      <c r="D34" s="11">
        <v>12</v>
      </c>
      <c r="E34" s="11">
        <v>13</v>
      </c>
      <c r="F34" s="11">
        <v>16</v>
      </c>
      <c r="G34" s="11">
        <v>9</v>
      </c>
      <c r="H34" s="11">
        <v>14</v>
      </c>
      <c r="I34" s="11">
        <v>3</v>
      </c>
      <c r="J34" s="11">
        <v>0</v>
      </c>
      <c r="K34" s="11">
        <v>0</v>
      </c>
      <c r="L34" s="11">
        <v>4</v>
      </c>
      <c r="M34" s="11">
        <v>2</v>
      </c>
      <c r="N34" s="11" t="s">
        <v>4</v>
      </c>
      <c r="O34" s="12">
        <v>3</v>
      </c>
      <c r="P34" s="12">
        <v>3</v>
      </c>
      <c r="Q34" s="12">
        <v>2</v>
      </c>
      <c r="R34" s="161">
        <v>13</v>
      </c>
      <c r="S34" s="161">
        <v>5</v>
      </c>
      <c r="T34" s="161">
        <v>5</v>
      </c>
      <c r="U34" s="161">
        <v>0</v>
      </c>
    </row>
    <row r="35" spans="1:21" ht="18" customHeight="1" x14ac:dyDescent="0.2">
      <c r="A35" s="14" t="s">
        <v>8</v>
      </c>
      <c r="B35" s="12" t="s">
        <v>31</v>
      </c>
      <c r="C35" s="12">
        <v>18</v>
      </c>
      <c r="D35" s="11">
        <v>5</v>
      </c>
      <c r="E35" s="12">
        <v>1</v>
      </c>
      <c r="F35" s="12">
        <v>23</v>
      </c>
      <c r="G35" s="12">
        <v>11</v>
      </c>
      <c r="H35" s="12">
        <v>16</v>
      </c>
      <c r="I35" s="12">
        <v>20</v>
      </c>
      <c r="J35" s="12">
        <v>2</v>
      </c>
      <c r="K35" s="11">
        <v>10</v>
      </c>
      <c r="L35" s="11">
        <v>7</v>
      </c>
      <c r="M35" s="12">
        <v>14</v>
      </c>
      <c r="N35" s="12">
        <v>7</v>
      </c>
      <c r="O35" s="12">
        <v>9</v>
      </c>
      <c r="P35" s="12">
        <v>8</v>
      </c>
      <c r="Q35" s="12">
        <v>3</v>
      </c>
      <c r="R35" s="161">
        <v>16</v>
      </c>
      <c r="S35" s="161">
        <v>16</v>
      </c>
      <c r="T35" s="161">
        <v>2</v>
      </c>
      <c r="U35" s="178" t="s">
        <v>4</v>
      </c>
    </row>
    <row r="36" spans="1:21" ht="18" customHeight="1" x14ac:dyDescent="0.2">
      <c r="A36" s="14" t="s">
        <v>7</v>
      </c>
      <c r="B36" s="12" t="s">
        <v>31</v>
      </c>
      <c r="C36" s="12">
        <v>48</v>
      </c>
      <c r="D36" s="11">
        <v>29</v>
      </c>
      <c r="E36" s="12">
        <v>18</v>
      </c>
      <c r="F36" s="12">
        <v>47</v>
      </c>
      <c r="G36" s="12">
        <v>17</v>
      </c>
      <c r="H36" s="12">
        <v>65</v>
      </c>
      <c r="I36" s="12">
        <v>4</v>
      </c>
      <c r="J36" s="12">
        <v>4</v>
      </c>
      <c r="K36" s="11">
        <v>14</v>
      </c>
      <c r="L36" s="11">
        <v>12</v>
      </c>
      <c r="M36" s="12">
        <v>23</v>
      </c>
      <c r="N36" s="12">
        <v>17</v>
      </c>
      <c r="O36" s="12">
        <v>10</v>
      </c>
      <c r="P36" s="12">
        <v>10</v>
      </c>
      <c r="Q36" s="12">
        <v>6</v>
      </c>
      <c r="R36" s="161">
        <v>12</v>
      </c>
      <c r="S36" s="161">
        <v>26</v>
      </c>
      <c r="T36" s="161">
        <v>1</v>
      </c>
      <c r="U36" s="161">
        <v>5</v>
      </c>
    </row>
    <row r="37" spans="1:21" ht="9" customHeight="1" x14ac:dyDescent="0.25">
      <c r="A37" s="17"/>
      <c r="B37" s="12"/>
      <c r="C37" s="12"/>
      <c r="D37" s="12"/>
      <c r="E37" s="12"/>
      <c r="F37" s="11"/>
      <c r="J37"/>
      <c r="N37" s="12"/>
      <c r="O37" s="132"/>
    </row>
    <row r="38" spans="1:21" ht="18" customHeight="1" x14ac:dyDescent="0.2">
      <c r="A38" s="16" t="s">
        <v>232</v>
      </c>
      <c r="B38" s="12"/>
      <c r="C38" s="15"/>
      <c r="D38" s="15"/>
      <c r="E38" s="15"/>
      <c r="G38" s="15"/>
      <c r="H38" s="15"/>
      <c r="I38" s="15"/>
      <c r="J38" s="15"/>
      <c r="K38" s="15"/>
      <c r="U38" s="15" t="s">
        <v>6</v>
      </c>
    </row>
    <row r="39" spans="1:21" ht="12" customHeight="1" x14ac:dyDescent="0.25">
      <c r="A39" s="16"/>
      <c r="B39" s="12"/>
      <c r="C39" s="15"/>
      <c r="D39" s="15"/>
      <c r="E39" s="15"/>
      <c r="G39" s="15"/>
      <c r="H39" s="15"/>
      <c r="I39" s="15"/>
      <c r="J39" s="15"/>
      <c r="K39" s="15"/>
      <c r="M39" s="15"/>
      <c r="N39" s="12"/>
      <c r="O39" s="132"/>
    </row>
    <row r="40" spans="1:21" ht="18" customHeight="1" x14ac:dyDescent="0.2">
      <c r="A40" s="14" t="s">
        <v>3</v>
      </c>
      <c r="B40" s="14" t="s">
        <v>216</v>
      </c>
      <c r="C40" s="12">
        <v>22</v>
      </c>
      <c r="D40" s="11">
        <v>19</v>
      </c>
      <c r="E40" s="12">
        <v>19</v>
      </c>
      <c r="F40" s="12">
        <v>20</v>
      </c>
      <c r="G40" s="12">
        <v>17</v>
      </c>
      <c r="H40" s="12">
        <v>16</v>
      </c>
      <c r="I40" s="12">
        <v>15</v>
      </c>
      <c r="J40" s="12">
        <v>13</v>
      </c>
      <c r="K40" s="11">
        <v>14</v>
      </c>
      <c r="L40" s="11">
        <v>12</v>
      </c>
      <c r="M40" s="12">
        <v>13</v>
      </c>
      <c r="N40" s="12">
        <v>15</v>
      </c>
      <c r="O40" s="12">
        <v>12</v>
      </c>
      <c r="P40" s="161">
        <v>11.8</v>
      </c>
      <c r="Q40" s="161">
        <v>11</v>
      </c>
      <c r="R40" s="161">
        <v>14.3</v>
      </c>
      <c r="S40" s="161">
        <v>13.7</v>
      </c>
      <c r="T40" s="161">
        <v>9.4</v>
      </c>
      <c r="U40" s="178" t="s">
        <v>4</v>
      </c>
    </row>
    <row r="41" spans="1:21" ht="18" customHeight="1" x14ac:dyDescent="0.2">
      <c r="A41" s="14" t="s">
        <v>217</v>
      </c>
      <c r="B41" s="14" t="s">
        <v>218</v>
      </c>
      <c r="C41" s="13" t="s">
        <v>2</v>
      </c>
      <c r="D41" s="13" t="s">
        <v>2</v>
      </c>
      <c r="E41" s="12">
        <v>25</v>
      </c>
      <c r="F41" s="12">
        <v>26</v>
      </c>
      <c r="G41" s="12">
        <v>19</v>
      </c>
      <c r="H41" s="12">
        <v>22</v>
      </c>
      <c r="I41" s="12">
        <v>18</v>
      </c>
      <c r="J41" s="12">
        <v>18</v>
      </c>
      <c r="K41" s="11">
        <v>22</v>
      </c>
      <c r="L41" s="11">
        <v>21</v>
      </c>
      <c r="M41" s="12">
        <v>20</v>
      </c>
      <c r="N41" s="12">
        <v>18</v>
      </c>
      <c r="O41" s="11" t="s">
        <v>4</v>
      </c>
      <c r="P41" s="178">
        <v>12.6</v>
      </c>
      <c r="Q41" s="178">
        <v>13</v>
      </c>
      <c r="R41" s="161">
        <v>14.7</v>
      </c>
      <c r="S41" s="161">
        <v>11</v>
      </c>
      <c r="T41" s="178" t="s">
        <v>4</v>
      </c>
      <c r="U41" s="178" t="s">
        <v>4</v>
      </c>
    </row>
    <row r="42" spans="1:21" ht="18" customHeight="1" x14ac:dyDescent="0.2">
      <c r="A42" s="14" t="s">
        <v>219</v>
      </c>
      <c r="B42" s="14" t="s">
        <v>218</v>
      </c>
      <c r="C42" s="13" t="s">
        <v>2</v>
      </c>
      <c r="D42" s="13" t="s">
        <v>2</v>
      </c>
      <c r="E42" s="12">
        <v>25</v>
      </c>
      <c r="F42" s="12">
        <v>22</v>
      </c>
      <c r="G42" s="12">
        <v>22</v>
      </c>
      <c r="H42" s="12">
        <v>17</v>
      </c>
      <c r="I42" s="12">
        <v>19</v>
      </c>
      <c r="J42" s="12">
        <v>19</v>
      </c>
      <c r="K42" s="11">
        <v>17</v>
      </c>
      <c r="L42" s="11">
        <v>15</v>
      </c>
      <c r="M42" s="11" t="s">
        <v>4</v>
      </c>
      <c r="N42" s="11" t="s">
        <v>4</v>
      </c>
      <c r="O42" s="11" t="s">
        <v>4</v>
      </c>
      <c r="P42" s="178">
        <v>14.9</v>
      </c>
      <c r="Q42" s="178">
        <v>16</v>
      </c>
      <c r="R42" s="161">
        <v>17</v>
      </c>
      <c r="S42" s="161">
        <v>11.7</v>
      </c>
      <c r="T42" s="161">
        <v>9.5</v>
      </c>
      <c r="U42" s="161">
        <v>10.199999999999999</v>
      </c>
    </row>
    <row r="43" spans="1:21" ht="18" customHeight="1" x14ac:dyDescent="0.2">
      <c r="A43" s="14" t="s">
        <v>233</v>
      </c>
      <c r="B43" s="14" t="s">
        <v>218</v>
      </c>
      <c r="C43" s="13" t="s">
        <v>2</v>
      </c>
      <c r="D43" s="13" t="s">
        <v>2</v>
      </c>
      <c r="E43" s="13" t="s">
        <v>2</v>
      </c>
      <c r="F43" s="12">
        <v>20</v>
      </c>
      <c r="G43" s="12">
        <v>18</v>
      </c>
      <c r="H43" s="12">
        <v>15</v>
      </c>
      <c r="I43" s="12">
        <v>15</v>
      </c>
      <c r="J43" s="12">
        <v>16</v>
      </c>
      <c r="K43" s="12">
        <v>16</v>
      </c>
      <c r="L43" s="12">
        <v>14</v>
      </c>
      <c r="M43" s="12">
        <v>16</v>
      </c>
      <c r="N43" s="12">
        <v>15</v>
      </c>
      <c r="O43" s="12">
        <v>13</v>
      </c>
      <c r="P43" s="161">
        <v>12.1</v>
      </c>
      <c r="Q43" s="161">
        <v>11</v>
      </c>
      <c r="R43" s="161">
        <v>12.3</v>
      </c>
      <c r="S43" s="161">
        <v>13.6</v>
      </c>
      <c r="T43" s="161">
        <v>8.9</v>
      </c>
      <c r="U43" s="161">
        <v>10.1</v>
      </c>
    </row>
    <row r="44" spans="1:21" ht="18" customHeight="1" x14ac:dyDescent="0.2">
      <c r="A44" s="14" t="s">
        <v>222</v>
      </c>
      <c r="B44" s="14" t="s">
        <v>223</v>
      </c>
      <c r="C44" s="13" t="s">
        <v>2</v>
      </c>
      <c r="D44" s="13" t="s">
        <v>2</v>
      </c>
      <c r="E44" s="13" t="s">
        <v>2</v>
      </c>
      <c r="F44" s="12">
        <v>24</v>
      </c>
      <c r="G44" s="12">
        <v>22</v>
      </c>
      <c r="H44" s="12">
        <v>17</v>
      </c>
      <c r="I44" s="12">
        <v>17</v>
      </c>
      <c r="J44" s="12">
        <v>17</v>
      </c>
      <c r="K44" s="11">
        <v>19</v>
      </c>
      <c r="L44" s="11">
        <v>16</v>
      </c>
      <c r="M44" s="12">
        <v>15</v>
      </c>
      <c r="N44" s="12">
        <v>16</v>
      </c>
      <c r="O44" s="12">
        <v>17</v>
      </c>
      <c r="P44" s="178" t="s">
        <v>2</v>
      </c>
      <c r="Q44" s="178" t="s">
        <v>2</v>
      </c>
      <c r="R44" s="178" t="s">
        <v>2</v>
      </c>
      <c r="S44" s="178" t="s">
        <v>2</v>
      </c>
      <c r="T44" s="178" t="s">
        <v>2</v>
      </c>
      <c r="U44" s="178" t="s">
        <v>2</v>
      </c>
    </row>
    <row r="45" spans="1:21" ht="18" customHeight="1" x14ac:dyDescent="0.2">
      <c r="A45" s="14" t="s">
        <v>234</v>
      </c>
      <c r="B45" s="14" t="s">
        <v>218</v>
      </c>
      <c r="C45" s="13" t="s">
        <v>2</v>
      </c>
      <c r="D45" s="13" t="s">
        <v>2</v>
      </c>
      <c r="E45" s="13" t="s">
        <v>2</v>
      </c>
      <c r="F45" s="13" t="s">
        <v>2</v>
      </c>
      <c r="G45" s="12">
        <v>26</v>
      </c>
      <c r="H45" s="12">
        <v>18</v>
      </c>
      <c r="I45" s="12">
        <v>17</v>
      </c>
      <c r="J45" s="11">
        <v>18</v>
      </c>
      <c r="K45" s="11">
        <v>16</v>
      </c>
      <c r="L45" s="12">
        <v>16</v>
      </c>
      <c r="M45" s="11">
        <v>17</v>
      </c>
      <c r="N45" s="12">
        <v>17</v>
      </c>
      <c r="O45" s="12">
        <v>15</v>
      </c>
      <c r="P45" s="178" t="s">
        <v>4</v>
      </c>
      <c r="Q45" s="178" t="s">
        <v>2</v>
      </c>
      <c r="R45" s="178" t="s">
        <v>2</v>
      </c>
      <c r="S45" s="178" t="s">
        <v>2</v>
      </c>
      <c r="T45" s="178" t="s">
        <v>2</v>
      </c>
      <c r="U45" s="178" t="s">
        <v>2</v>
      </c>
    </row>
    <row r="46" spans="1:21" ht="18" customHeight="1" x14ac:dyDescent="0.2">
      <c r="A46" s="14" t="s">
        <v>5</v>
      </c>
      <c r="B46" s="14" t="s">
        <v>216</v>
      </c>
      <c r="C46" s="11" t="s">
        <v>2</v>
      </c>
      <c r="D46" s="11">
        <v>19</v>
      </c>
      <c r="E46" s="12">
        <v>18</v>
      </c>
      <c r="F46" s="12">
        <v>20</v>
      </c>
      <c r="G46" s="12">
        <v>19</v>
      </c>
      <c r="H46" s="12">
        <v>15</v>
      </c>
      <c r="I46" s="11" t="s">
        <v>4</v>
      </c>
      <c r="J46" s="12">
        <v>14</v>
      </c>
      <c r="K46" s="11">
        <v>15</v>
      </c>
      <c r="L46" s="11" t="s">
        <v>4</v>
      </c>
      <c r="M46" s="12">
        <v>14</v>
      </c>
      <c r="N46" s="11" t="s">
        <v>4</v>
      </c>
      <c r="O46" s="11">
        <v>10</v>
      </c>
      <c r="P46" s="178">
        <v>10.7</v>
      </c>
      <c r="Q46" s="178">
        <v>10</v>
      </c>
      <c r="R46" s="161">
        <v>10.7</v>
      </c>
      <c r="S46" s="161">
        <v>10.9</v>
      </c>
      <c r="T46" s="161">
        <v>8.1</v>
      </c>
      <c r="U46" s="161">
        <v>8.5</v>
      </c>
    </row>
    <row r="47" spans="1:21" ht="18" customHeight="1" x14ac:dyDescent="0.2">
      <c r="A47" s="14" t="s">
        <v>228</v>
      </c>
      <c r="B47" s="14" t="s">
        <v>218</v>
      </c>
      <c r="C47" s="13" t="s">
        <v>2</v>
      </c>
      <c r="D47" s="13" t="s">
        <v>2</v>
      </c>
      <c r="E47" s="11">
        <v>27</v>
      </c>
      <c r="F47" s="11">
        <v>27</v>
      </c>
      <c r="G47" s="11">
        <v>25</v>
      </c>
      <c r="H47" s="11">
        <v>10</v>
      </c>
      <c r="I47" s="11">
        <v>19</v>
      </c>
      <c r="J47" s="11">
        <v>23</v>
      </c>
      <c r="K47" s="11" t="s">
        <v>4</v>
      </c>
      <c r="L47" s="11">
        <v>13</v>
      </c>
      <c r="M47" s="11" t="s">
        <v>4</v>
      </c>
      <c r="N47" s="11" t="s">
        <v>4</v>
      </c>
      <c r="O47" s="11">
        <v>10</v>
      </c>
      <c r="P47" s="178">
        <v>11.5</v>
      </c>
      <c r="Q47" s="178">
        <v>13</v>
      </c>
      <c r="R47" s="161">
        <v>13.5</v>
      </c>
      <c r="S47" s="161">
        <v>15</v>
      </c>
      <c r="T47" s="161">
        <v>10.8</v>
      </c>
      <c r="U47" s="161">
        <v>6</v>
      </c>
    </row>
    <row r="48" spans="1:21" ht="18" customHeight="1" x14ac:dyDescent="0.2">
      <c r="A48" s="14" t="s">
        <v>235</v>
      </c>
      <c r="B48" s="14" t="s">
        <v>31</v>
      </c>
      <c r="C48" s="13" t="s">
        <v>2</v>
      </c>
      <c r="D48" s="13" t="s">
        <v>2</v>
      </c>
      <c r="E48" s="11">
        <v>14</v>
      </c>
      <c r="F48" s="11">
        <v>15</v>
      </c>
      <c r="G48" s="11">
        <v>15</v>
      </c>
      <c r="H48" s="11">
        <v>12</v>
      </c>
      <c r="I48" s="11">
        <v>11</v>
      </c>
      <c r="J48" s="11">
        <v>12</v>
      </c>
      <c r="K48" s="11">
        <v>12</v>
      </c>
      <c r="L48" s="11">
        <v>11</v>
      </c>
      <c r="M48" s="11">
        <v>12</v>
      </c>
      <c r="N48" s="11" t="s">
        <v>4</v>
      </c>
      <c r="O48" s="11">
        <v>11</v>
      </c>
      <c r="P48" s="178" t="s">
        <v>4</v>
      </c>
      <c r="Q48" s="178">
        <v>11</v>
      </c>
      <c r="R48" s="178">
        <v>8.6999999999999993</v>
      </c>
      <c r="S48" s="178">
        <v>8.8000000000000007</v>
      </c>
      <c r="T48" s="178">
        <v>6.9</v>
      </c>
      <c r="U48" s="178">
        <v>4.3</v>
      </c>
    </row>
    <row r="49" spans="1:21" ht="18" customHeight="1" x14ac:dyDescent="0.2">
      <c r="A49" s="14" t="s">
        <v>227</v>
      </c>
      <c r="B49" s="14" t="s">
        <v>223</v>
      </c>
      <c r="C49" s="11">
        <v>32</v>
      </c>
      <c r="D49" s="11">
        <v>27</v>
      </c>
      <c r="E49" s="12">
        <v>29</v>
      </c>
      <c r="F49" s="12">
        <v>38</v>
      </c>
      <c r="G49" s="12">
        <v>32</v>
      </c>
      <c r="H49" s="12">
        <v>27</v>
      </c>
      <c r="I49" s="12">
        <v>26</v>
      </c>
      <c r="J49" s="12">
        <v>29</v>
      </c>
      <c r="K49" s="11" t="s">
        <v>4</v>
      </c>
      <c r="L49" s="11" t="s">
        <v>4</v>
      </c>
      <c r="M49" s="12">
        <v>23</v>
      </c>
      <c r="N49" s="11" t="s">
        <v>2</v>
      </c>
      <c r="O49" s="11" t="s">
        <v>2</v>
      </c>
      <c r="P49" s="11" t="s">
        <v>2</v>
      </c>
      <c r="Q49" s="11" t="s">
        <v>2</v>
      </c>
      <c r="R49" s="178" t="s">
        <v>2</v>
      </c>
      <c r="S49" s="178" t="s">
        <v>2</v>
      </c>
      <c r="T49" s="178" t="s">
        <v>2</v>
      </c>
      <c r="U49" s="178" t="s">
        <v>2</v>
      </c>
    </row>
    <row r="50" spans="1:21" ht="18" customHeight="1" x14ac:dyDescent="0.2">
      <c r="A50" s="14" t="s">
        <v>236</v>
      </c>
      <c r="B50" s="14" t="s">
        <v>226</v>
      </c>
      <c r="C50" s="12">
        <v>21</v>
      </c>
      <c r="D50" s="11" t="s">
        <v>4</v>
      </c>
      <c r="E50" s="12">
        <v>20</v>
      </c>
      <c r="F50" s="12">
        <v>21</v>
      </c>
      <c r="G50" s="12">
        <v>20</v>
      </c>
      <c r="H50" s="12">
        <v>19</v>
      </c>
      <c r="I50" s="12">
        <v>25</v>
      </c>
      <c r="J50" s="11" t="s">
        <v>4</v>
      </c>
      <c r="K50" s="11">
        <v>17</v>
      </c>
      <c r="L50" s="11" t="s">
        <v>4</v>
      </c>
      <c r="M50" s="11" t="s">
        <v>2</v>
      </c>
      <c r="N50" s="11" t="s">
        <v>2</v>
      </c>
      <c r="O50" s="11" t="s">
        <v>2</v>
      </c>
      <c r="P50" s="178" t="s">
        <v>2</v>
      </c>
      <c r="Q50" s="178" t="s">
        <v>2</v>
      </c>
      <c r="R50" s="178" t="s">
        <v>2</v>
      </c>
      <c r="S50" s="178" t="s">
        <v>2</v>
      </c>
      <c r="T50" s="178" t="s">
        <v>2</v>
      </c>
      <c r="U50" s="178" t="s">
        <v>2</v>
      </c>
    </row>
    <row r="51" spans="1:21" ht="18" customHeight="1" x14ac:dyDescent="0.2">
      <c r="A51" s="14" t="s">
        <v>229</v>
      </c>
      <c r="B51" s="14" t="s">
        <v>218</v>
      </c>
      <c r="C51" s="12">
        <v>15</v>
      </c>
      <c r="D51" s="12">
        <v>14</v>
      </c>
      <c r="E51" s="12">
        <v>15</v>
      </c>
      <c r="F51" s="12">
        <v>16</v>
      </c>
      <c r="G51" s="12">
        <v>14</v>
      </c>
      <c r="H51" s="12">
        <v>12</v>
      </c>
      <c r="I51" s="12">
        <v>12</v>
      </c>
      <c r="J51" s="12">
        <v>14</v>
      </c>
      <c r="K51" s="12">
        <v>12</v>
      </c>
      <c r="L51" s="12">
        <v>11</v>
      </c>
      <c r="M51" s="12">
        <v>12</v>
      </c>
      <c r="N51" s="12">
        <v>11</v>
      </c>
      <c r="O51" s="12">
        <v>9</v>
      </c>
      <c r="P51" s="161">
        <v>8.6</v>
      </c>
      <c r="Q51" s="178" t="s">
        <v>2</v>
      </c>
      <c r="R51" s="178" t="s">
        <v>2</v>
      </c>
      <c r="S51" s="178">
        <v>9.4</v>
      </c>
      <c r="T51" s="178">
        <v>7.8</v>
      </c>
      <c r="U51" s="178">
        <v>9</v>
      </c>
    </row>
    <row r="52" spans="1:21" ht="18" customHeight="1" x14ac:dyDescent="0.2">
      <c r="A52" s="14" t="s">
        <v>230</v>
      </c>
      <c r="B52" s="14" t="s">
        <v>218</v>
      </c>
      <c r="C52" s="13" t="s">
        <v>4</v>
      </c>
      <c r="D52" s="11">
        <v>17</v>
      </c>
      <c r="E52" s="12">
        <v>19</v>
      </c>
      <c r="F52" s="12">
        <v>21</v>
      </c>
      <c r="G52" s="12">
        <v>20</v>
      </c>
      <c r="H52" s="12">
        <v>16</v>
      </c>
      <c r="I52" s="12">
        <v>16</v>
      </c>
      <c r="J52" s="12">
        <v>19</v>
      </c>
      <c r="K52" s="11">
        <v>19</v>
      </c>
      <c r="L52" s="11">
        <v>15</v>
      </c>
      <c r="M52" s="12">
        <v>16</v>
      </c>
      <c r="N52" s="12">
        <v>14</v>
      </c>
      <c r="O52" s="12">
        <v>13</v>
      </c>
      <c r="P52" s="161">
        <v>12.6</v>
      </c>
      <c r="Q52" s="161">
        <v>13</v>
      </c>
      <c r="R52" s="178" t="s">
        <v>2</v>
      </c>
      <c r="S52" s="178" t="s">
        <v>2</v>
      </c>
      <c r="T52" s="178" t="s">
        <v>2</v>
      </c>
      <c r="U52" s="178" t="s">
        <v>2</v>
      </c>
    </row>
    <row r="53" spans="1:21" ht="18" customHeight="1" x14ac:dyDescent="0.2">
      <c r="A53" s="14"/>
      <c r="B53" s="14"/>
      <c r="C53" s="13"/>
      <c r="D53" s="11"/>
      <c r="E53" s="12"/>
      <c r="F53" s="12"/>
      <c r="G53" s="12"/>
      <c r="H53" s="12"/>
      <c r="I53" s="12"/>
      <c r="J53" s="12"/>
      <c r="K53" s="11"/>
      <c r="L53" s="11"/>
      <c r="M53" s="12"/>
      <c r="N53" s="12"/>
      <c r="O53" s="12"/>
      <c r="P53" s="161"/>
      <c r="Q53" s="161"/>
    </row>
    <row r="54" spans="1:21" ht="18" customHeight="1" x14ac:dyDescent="0.2">
      <c r="A54" s="16" t="s">
        <v>328</v>
      </c>
      <c r="B54" s="12"/>
      <c r="C54" s="15"/>
      <c r="D54" s="15"/>
      <c r="E54" s="15"/>
      <c r="G54" s="15"/>
      <c r="H54" s="15"/>
      <c r="I54" s="15"/>
      <c r="J54" s="15"/>
      <c r="K54" s="15"/>
      <c r="U54" s="15" t="s">
        <v>6</v>
      </c>
    </row>
    <row r="55" spans="1:21" ht="18" customHeight="1" x14ac:dyDescent="0.25">
      <c r="A55" s="16"/>
      <c r="B55" s="12"/>
      <c r="C55" s="15"/>
      <c r="D55" s="15"/>
      <c r="E55" s="15"/>
      <c r="G55" s="15"/>
      <c r="H55" s="15"/>
      <c r="I55" s="15"/>
      <c r="J55" s="15"/>
      <c r="K55" s="15"/>
      <c r="M55" s="15"/>
      <c r="N55" s="12"/>
      <c r="O55" s="132"/>
    </row>
    <row r="56" spans="1:21" ht="18" customHeight="1" x14ac:dyDescent="0.2">
      <c r="A56" s="14" t="s">
        <v>3</v>
      </c>
      <c r="B56" s="14" t="s">
        <v>216</v>
      </c>
      <c r="C56" s="12">
        <v>22</v>
      </c>
      <c r="D56" s="11">
        <v>19</v>
      </c>
      <c r="E56" s="12">
        <v>19</v>
      </c>
      <c r="F56" s="12">
        <v>20</v>
      </c>
      <c r="G56" s="12" t="s">
        <v>2</v>
      </c>
      <c r="H56" s="12" t="s">
        <v>2</v>
      </c>
      <c r="I56" s="12" t="s">
        <v>2</v>
      </c>
      <c r="J56" s="12">
        <v>7</v>
      </c>
      <c r="K56" s="11">
        <v>8</v>
      </c>
      <c r="L56" s="11">
        <v>9</v>
      </c>
      <c r="M56" s="12">
        <v>9</v>
      </c>
      <c r="N56" s="12">
        <v>10</v>
      </c>
      <c r="O56" s="12">
        <v>8</v>
      </c>
      <c r="P56" s="161">
        <v>5</v>
      </c>
      <c r="Q56" s="161">
        <v>6</v>
      </c>
      <c r="R56" s="161">
        <v>6.9</v>
      </c>
      <c r="S56" s="161">
        <v>7.3</v>
      </c>
      <c r="T56" s="161">
        <v>5</v>
      </c>
      <c r="U56" s="178" t="s">
        <v>4</v>
      </c>
    </row>
    <row r="57" spans="1:21" ht="18" customHeight="1" x14ac:dyDescent="0.2">
      <c r="A57" s="14" t="s">
        <v>217</v>
      </c>
      <c r="B57" s="14" t="s">
        <v>218</v>
      </c>
      <c r="C57" s="13" t="s">
        <v>2</v>
      </c>
      <c r="D57" s="13" t="s">
        <v>2</v>
      </c>
      <c r="E57" s="12">
        <v>25</v>
      </c>
      <c r="F57" s="12">
        <v>26</v>
      </c>
      <c r="G57" s="12" t="s">
        <v>2</v>
      </c>
      <c r="H57" s="12" t="s">
        <v>2</v>
      </c>
      <c r="I57" s="12" t="s">
        <v>2</v>
      </c>
      <c r="J57" s="12" t="s">
        <v>2</v>
      </c>
      <c r="K57" s="11" t="s">
        <v>2</v>
      </c>
      <c r="L57" s="11" t="s">
        <v>2</v>
      </c>
      <c r="M57" s="12" t="s">
        <v>2</v>
      </c>
      <c r="N57" s="12" t="s">
        <v>4</v>
      </c>
      <c r="O57" s="11">
        <v>11</v>
      </c>
      <c r="P57" s="178">
        <v>7</v>
      </c>
      <c r="Q57" s="178">
        <v>7</v>
      </c>
      <c r="R57" s="178">
        <v>8.1</v>
      </c>
      <c r="S57" s="178">
        <v>6.6</v>
      </c>
      <c r="T57" s="178" t="s">
        <v>4</v>
      </c>
      <c r="U57" s="178" t="s">
        <v>4</v>
      </c>
    </row>
    <row r="58" spans="1:21" ht="18" customHeight="1" x14ac:dyDescent="0.2">
      <c r="A58" s="14" t="s">
        <v>329</v>
      </c>
      <c r="B58" s="14" t="s">
        <v>31</v>
      </c>
      <c r="C58" s="13" t="s">
        <v>2</v>
      </c>
      <c r="D58" s="13" t="s">
        <v>2</v>
      </c>
      <c r="E58" s="12">
        <v>25</v>
      </c>
      <c r="F58" s="12">
        <v>22</v>
      </c>
      <c r="G58" s="12">
        <v>4</v>
      </c>
      <c r="H58" s="12">
        <v>3</v>
      </c>
      <c r="I58" s="12">
        <v>3</v>
      </c>
      <c r="J58" s="12" t="s">
        <v>2</v>
      </c>
      <c r="K58" s="11">
        <v>4</v>
      </c>
      <c r="L58" s="11">
        <v>4</v>
      </c>
      <c r="M58" s="11" t="s">
        <v>2</v>
      </c>
      <c r="N58" s="11">
        <v>7</v>
      </c>
      <c r="O58" s="11">
        <v>3</v>
      </c>
      <c r="P58" s="178">
        <v>3</v>
      </c>
      <c r="Q58" s="178">
        <v>5</v>
      </c>
      <c r="R58" s="178">
        <v>5</v>
      </c>
      <c r="S58" s="178">
        <v>4.4000000000000004</v>
      </c>
      <c r="T58" s="178">
        <v>3.3</v>
      </c>
      <c r="U58" s="178">
        <f>'[1]Site Data and Capture Rate'!AC12</f>
        <v>3.5</v>
      </c>
    </row>
    <row r="59" spans="1:21" ht="18" customHeight="1" x14ac:dyDescent="0.2">
      <c r="A59" s="14" t="s">
        <v>5</v>
      </c>
      <c r="B59" s="14" t="s">
        <v>216</v>
      </c>
      <c r="C59" s="11" t="s">
        <v>2</v>
      </c>
      <c r="D59" s="11">
        <v>19</v>
      </c>
      <c r="E59" s="12">
        <v>18</v>
      </c>
      <c r="F59" s="12">
        <v>20</v>
      </c>
      <c r="G59" s="12" t="s">
        <v>2</v>
      </c>
      <c r="H59" s="12" t="s">
        <v>2</v>
      </c>
      <c r="I59" s="11">
        <v>8</v>
      </c>
      <c r="J59" s="12">
        <v>9</v>
      </c>
      <c r="K59" s="11">
        <v>12</v>
      </c>
      <c r="L59" s="11" t="s">
        <v>2</v>
      </c>
      <c r="M59" s="12">
        <v>8</v>
      </c>
      <c r="N59" s="11" t="s">
        <v>2</v>
      </c>
      <c r="O59" s="11">
        <v>6</v>
      </c>
      <c r="P59" s="178">
        <v>6</v>
      </c>
      <c r="Q59" s="178">
        <v>7</v>
      </c>
      <c r="R59" s="178">
        <v>6.3</v>
      </c>
      <c r="S59" s="178">
        <v>6.3</v>
      </c>
      <c r="T59" s="178">
        <v>4.4000000000000004</v>
      </c>
      <c r="U59" s="178">
        <f>'[1]Site Data and Capture Rate'!AC30</f>
        <v>4.8</v>
      </c>
    </row>
    <row r="60" spans="1:21" ht="18" customHeight="1" x14ac:dyDescent="0.2">
      <c r="A60" s="14" t="s">
        <v>227</v>
      </c>
      <c r="B60" s="14" t="s">
        <v>223</v>
      </c>
      <c r="C60" s="11">
        <v>32</v>
      </c>
      <c r="D60" s="11">
        <v>27</v>
      </c>
      <c r="E60" s="12">
        <v>29</v>
      </c>
      <c r="F60" s="12">
        <v>38</v>
      </c>
      <c r="G60" s="12" t="s">
        <v>2</v>
      </c>
      <c r="H60" s="12" t="s">
        <v>2</v>
      </c>
      <c r="I60" s="12" t="s">
        <v>2</v>
      </c>
      <c r="J60" s="12">
        <v>23</v>
      </c>
      <c r="K60" s="11">
        <v>22</v>
      </c>
      <c r="L60" s="11">
        <v>20</v>
      </c>
      <c r="M60" s="12">
        <v>16</v>
      </c>
      <c r="N60" s="11" t="s">
        <v>2</v>
      </c>
      <c r="O60" s="11" t="s">
        <v>2</v>
      </c>
      <c r="P60" s="11" t="s">
        <v>2</v>
      </c>
      <c r="Q60" s="11" t="s">
        <v>2</v>
      </c>
      <c r="R60" s="11" t="s">
        <v>2</v>
      </c>
      <c r="S60" s="11" t="s">
        <v>2</v>
      </c>
      <c r="T60" s="11" t="s">
        <v>2</v>
      </c>
      <c r="U60" s="11" t="s">
        <v>2</v>
      </c>
    </row>
    <row r="61" spans="1:21" ht="18" customHeight="1" x14ac:dyDescent="0.2">
      <c r="A61" s="14" t="s">
        <v>236</v>
      </c>
      <c r="B61" s="14" t="s">
        <v>226</v>
      </c>
      <c r="C61" s="12">
        <v>21</v>
      </c>
      <c r="D61" s="11" t="s">
        <v>4</v>
      </c>
      <c r="E61" s="12">
        <v>20</v>
      </c>
      <c r="F61" s="12">
        <v>21</v>
      </c>
      <c r="G61" s="12" t="s">
        <v>2</v>
      </c>
      <c r="H61" s="12" t="s">
        <v>2</v>
      </c>
      <c r="I61" s="12">
        <v>12</v>
      </c>
      <c r="J61" s="11">
        <v>12</v>
      </c>
      <c r="K61" s="11">
        <v>10</v>
      </c>
      <c r="L61" s="11" t="s">
        <v>2</v>
      </c>
      <c r="M61" s="11" t="s">
        <v>2</v>
      </c>
      <c r="N61" s="11" t="s">
        <v>2</v>
      </c>
      <c r="O61" s="11" t="s">
        <v>2</v>
      </c>
      <c r="P61" s="178" t="s">
        <v>2</v>
      </c>
      <c r="Q61" s="178" t="s">
        <v>2</v>
      </c>
      <c r="R61" s="178" t="s">
        <v>2</v>
      </c>
      <c r="S61" s="178" t="s">
        <v>2</v>
      </c>
      <c r="T61" s="178" t="s">
        <v>2</v>
      </c>
      <c r="U61" s="178" t="s">
        <v>2</v>
      </c>
    </row>
    <row r="62" spans="1:21" ht="18" customHeight="1" x14ac:dyDescent="0.2">
      <c r="A62" s="14" t="s">
        <v>330</v>
      </c>
      <c r="B62" s="14" t="s">
        <v>218</v>
      </c>
      <c r="C62" s="12">
        <v>15</v>
      </c>
      <c r="D62" s="11">
        <v>14</v>
      </c>
      <c r="E62" s="12">
        <v>15</v>
      </c>
      <c r="F62" s="12">
        <v>16</v>
      </c>
      <c r="G62" s="12" t="s">
        <v>2</v>
      </c>
      <c r="H62" s="12" t="s">
        <v>2</v>
      </c>
      <c r="I62" s="12" t="s">
        <v>2</v>
      </c>
      <c r="J62" s="11" t="s">
        <v>2</v>
      </c>
      <c r="K62" s="11" t="s">
        <v>2</v>
      </c>
      <c r="L62" s="11" t="s">
        <v>2</v>
      </c>
      <c r="M62" s="11" t="s">
        <v>2</v>
      </c>
      <c r="N62" s="11" t="s">
        <v>2</v>
      </c>
      <c r="O62" s="11">
        <v>8</v>
      </c>
      <c r="P62" s="178">
        <v>8</v>
      </c>
      <c r="Q62" s="178">
        <v>7</v>
      </c>
      <c r="R62" s="178">
        <v>7.4</v>
      </c>
      <c r="S62" s="178">
        <v>6.3</v>
      </c>
      <c r="T62" s="178">
        <v>4.9000000000000004</v>
      </c>
      <c r="U62" s="178">
        <f>'[1]Site Data and Capture Rate'!AC46</f>
        <v>5.5</v>
      </c>
    </row>
    <row r="63" spans="1:21" ht="18" customHeight="1" x14ac:dyDescent="0.2">
      <c r="A63" s="14" t="s">
        <v>331</v>
      </c>
      <c r="B63" s="14" t="s">
        <v>216</v>
      </c>
      <c r="C63" s="12" t="s">
        <v>4</v>
      </c>
      <c r="D63" s="11">
        <v>17</v>
      </c>
      <c r="E63" s="12">
        <v>19</v>
      </c>
      <c r="F63" s="12">
        <v>21</v>
      </c>
      <c r="G63" s="12" t="s">
        <v>2</v>
      </c>
      <c r="H63" s="12" t="s">
        <v>2</v>
      </c>
      <c r="I63" s="12" t="s">
        <v>2</v>
      </c>
      <c r="J63" s="11" t="s">
        <v>2</v>
      </c>
      <c r="K63" s="11" t="s">
        <v>2</v>
      </c>
      <c r="L63" s="11" t="s">
        <v>2</v>
      </c>
      <c r="M63" s="11" t="s">
        <v>2</v>
      </c>
      <c r="N63" s="11">
        <v>7</v>
      </c>
      <c r="O63" s="11">
        <v>7</v>
      </c>
      <c r="P63" s="178">
        <v>7</v>
      </c>
      <c r="Q63" s="178">
        <v>8</v>
      </c>
      <c r="R63" s="178">
        <v>6.9</v>
      </c>
      <c r="S63" s="178">
        <v>6.7</v>
      </c>
      <c r="T63" s="178">
        <v>5</v>
      </c>
      <c r="U63" s="178">
        <f>'[1]Site Data and Capture Rate'!AC49</f>
        <v>5.2</v>
      </c>
    </row>
    <row r="64" spans="1:21" ht="18" customHeight="1" thickBot="1" x14ac:dyDescent="0.25">
      <c r="A64" s="10" t="s">
        <v>332</v>
      </c>
      <c r="B64" s="10" t="s">
        <v>333</v>
      </c>
      <c r="C64" s="312"/>
      <c r="D64" s="313"/>
      <c r="E64" s="314"/>
      <c r="F64" s="314"/>
      <c r="G64" s="9" t="s">
        <v>2</v>
      </c>
      <c r="H64" s="9" t="s">
        <v>2</v>
      </c>
      <c r="I64" s="9">
        <v>9</v>
      </c>
      <c r="J64" s="9">
        <v>11</v>
      </c>
      <c r="K64" s="8">
        <v>11</v>
      </c>
      <c r="L64" s="8">
        <v>11</v>
      </c>
      <c r="M64" s="9" t="s">
        <v>2</v>
      </c>
      <c r="N64" s="9">
        <v>8</v>
      </c>
      <c r="O64" s="9">
        <v>9</v>
      </c>
      <c r="P64" s="179">
        <v>6</v>
      </c>
      <c r="Q64" s="179">
        <v>6</v>
      </c>
      <c r="R64" s="179">
        <v>7.2</v>
      </c>
      <c r="S64" s="179">
        <v>7.8</v>
      </c>
      <c r="T64" s="179">
        <v>6.1</v>
      </c>
      <c r="U64" s="179">
        <f>'[1]Site Data and Capture Rate'!AC51</f>
        <v>5.4</v>
      </c>
    </row>
    <row r="65" spans="1:13" ht="20.25" customHeight="1" x14ac:dyDescent="0.2">
      <c r="A65" s="135" t="s">
        <v>1</v>
      </c>
      <c r="J65"/>
    </row>
    <row r="66" spans="1:13" x14ac:dyDescent="0.2">
      <c r="A66" t="s">
        <v>237</v>
      </c>
    </row>
    <row r="67" spans="1:13" x14ac:dyDescent="0.2">
      <c r="A67" s="114" t="s">
        <v>238</v>
      </c>
      <c r="B67" s="6"/>
      <c r="C67" s="5"/>
      <c r="D67" s="3"/>
    </row>
    <row r="68" spans="1:13" x14ac:dyDescent="0.2">
      <c r="A68" t="s">
        <v>239</v>
      </c>
      <c r="C68" s="5"/>
      <c r="D68" s="3"/>
    </row>
    <row r="69" spans="1:13" ht="15.75" x14ac:dyDescent="0.2">
      <c r="A69" s="114" t="s">
        <v>240</v>
      </c>
      <c r="C69" s="5"/>
      <c r="D69" s="3"/>
    </row>
    <row r="70" spans="1:13" ht="15.75" x14ac:dyDescent="0.2">
      <c r="A70" s="114" t="s">
        <v>334</v>
      </c>
      <c r="C70" s="5"/>
      <c r="D70" s="3"/>
    </row>
    <row r="71" spans="1:13" x14ac:dyDescent="0.2">
      <c r="A71" s="114"/>
      <c r="C71" s="5"/>
      <c r="D71" s="3"/>
    </row>
    <row r="72" spans="1:13" x14ac:dyDescent="0.2">
      <c r="A72" s="4" t="s">
        <v>241</v>
      </c>
      <c r="C72" s="5"/>
      <c r="D72" s="3"/>
    </row>
    <row r="73" spans="1:13" x14ac:dyDescent="0.2">
      <c r="A73" s="4" t="s">
        <v>294</v>
      </c>
      <c r="B73" s="6"/>
      <c r="C73" s="3"/>
      <c r="D73" s="3"/>
      <c r="E73" s="3"/>
      <c r="F73" s="3"/>
      <c r="G73" s="3"/>
      <c r="H73" s="3"/>
      <c r="I73" s="3"/>
      <c r="J73" s="3"/>
      <c r="K73" s="3"/>
      <c r="L73" s="3"/>
      <c r="M73" s="3"/>
    </row>
    <row r="74" spans="1:13" hidden="1" x14ac:dyDescent="0.2">
      <c r="A74" s="4" t="s">
        <v>241</v>
      </c>
      <c r="C74" s="5"/>
      <c r="D74" s="3"/>
    </row>
    <row r="75" spans="1:13" x14ac:dyDescent="0.2">
      <c r="A75" s="4" t="s">
        <v>0</v>
      </c>
      <c r="C75" s="3"/>
    </row>
    <row r="76" spans="1:13" x14ac:dyDescent="0.2">
      <c r="C76" s="3"/>
    </row>
    <row r="77" spans="1:13" x14ac:dyDescent="0.2">
      <c r="C77" s="3"/>
    </row>
  </sheetData>
  <pageMargins left="0.74803149606299213" right="0.74803149606299213" top="0.98425196850393704" bottom="0.9055118110236221" header="0.51181102362204722" footer="0.51181102362204722"/>
  <pageSetup paperSize="9" scale="54" orientation="portrait" r:id="rId1"/>
  <headerFooter alignWithMargins="0">
    <oddHeader>&amp;R&amp;"Arial,Bold"&amp;16ENVIRONMENT AND EMISSIONS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4BC7F-FC5A-447B-A2F0-DB214455CFB1}">
  <dimension ref="A1:W34"/>
  <sheetViews>
    <sheetView topLeftCell="A3" zoomScaleNormal="100" workbookViewId="0">
      <selection activeCell="B4" sqref="B4:F34"/>
    </sheetView>
  </sheetViews>
  <sheetFormatPr defaultRowHeight="12.75" x14ac:dyDescent="0.2"/>
  <cols>
    <col min="11" max="11" width="18.85546875" bestFit="1" customWidth="1"/>
    <col min="12" max="12" width="12" bestFit="1" customWidth="1"/>
    <col min="14" max="14" width="9.140625" customWidth="1"/>
    <col min="15" max="15" width="17.85546875" bestFit="1" customWidth="1"/>
    <col min="16" max="16" width="12" bestFit="1" customWidth="1"/>
    <col min="17" max="17" width="9" customWidth="1"/>
  </cols>
  <sheetData>
    <row r="1" spans="1:23" x14ac:dyDescent="0.2">
      <c r="B1" t="s">
        <v>407</v>
      </c>
      <c r="I1" t="s">
        <v>408</v>
      </c>
      <c r="R1" s="289" t="s">
        <v>409</v>
      </c>
    </row>
    <row r="3" spans="1:23" x14ac:dyDescent="0.2">
      <c r="B3" t="s">
        <v>182</v>
      </c>
      <c r="C3" t="s">
        <v>183</v>
      </c>
      <c r="D3" t="s">
        <v>184</v>
      </c>
      <c r="E3" t="s">
        <v>335</v>
      </c>
      <c r="F3" t="s">
        <v>185</v>
      </c>
      <c r="J3" t="s">
        <v>182</v>
      </c>
      <c r="K3" t="s">
        <v>183</v>
      </c>
      <c r="L3" t="s">
        <v>184</v>
      </c>
      <c r="M3" t="s">
        <v>335</v>
      </c>
      <c r="N3" t="s">
        <v>185</v>
      </c>
      <c r="Q3" s="153"/>
      <c r="S3" t="s">
        <v>182</v>
      </c>
      <c r="T3" t="s">
        <v>183</v>
      </c>
      <c r="U3" t="s">
        <v>184</v>
      </c>
      <c r="V3" t="s">
        <v>185</v>
      </c>
    </row>
    <row r="4" spans="1:23" x14ac:dyDescent="0.2">
      <c r="A4">
        <v>1990</v>
      </c>
      <c r="B4" s="180">
        <v>68.414180221625401</v>
      </c>
      <c r="C4" s="180">
        <v>150.49389893305866</v>
      </c>
      <c r="D4" s="180">
        <v>7.0351731003901445</v>
      </c>
      <c r="E4" s="180">
        <v>6.3801156977882174</v>
      </c>
      <c r="F4" s="180">
        <v>0.1729238940748716</v>
      </c>
      <c r="I4">
        <v>1990</v>
      </c>
      <c r="J4" s="291">
        <f>B4*100/B$4</f>
        <v>100</v>
      </c>
      <c r="K4" s="291">
        <f t="shared" ref="K4:N4" si="0">C4*100/C$4</f>
        <v>100</v>
      </c>
      <c r="L4" s="291">
        <f t="shared" si="0"/>
        <v>100</v>
      </c>
      <c r="M4" s="291">
        <f t="shared" si="0"/>
        <v>99.999999999999986</v>
      </c>
      <c r="N4" s="291">
        <f t="shared" si="0"/>
        <v>100</v>
      </c>
      <c r="R4">
        <v>1990</v>
      </c>
      <c r="S4">
        <v>100</v>
      </c>
      <c r="T4">
        <v>100</v>
      </c>
      <c r="U4">
        <v>100</v>
      </c>
      <c r="V4">
        <v>100</v>
      </c>
      <c r="W4" s="153"/>
    </row>
    <row r="5" spans="1:23" x14ac:dyDescent="0.2">
      <c r="B5" s="180"/>
      <c r="C5" s="180"/>
      <c r="D5" s="180"/>
      <c r="E5" s="180"/>
      <c r="F5" s="180"/>
      <c r="J5" s="180"/>
      <c r="K5" s="180"/>
      <c r="L5" s="180"/>
      <c r="M5" s="180"/>
      <c r="N5" s="180"/>
      <c r="W5" s="153"/>
    </row>
    <row r="6" spans="1:23" x14ac:dyDescent="0.2">
      <c r="B6" s="180"/>
      <c r="C6" s="180"/>
      <c r="D6" s="180"/>
      <c r="E6" s="180"/>
      <c r="F6" s="180"/>
      <c r="J6" s="180"/>
      <c r="K6" s="180"/>
      <c r="L6" s="180"/>
      <c r="M6" s="180"/>
      <c r="N6" s="180"/>
      <c r="W6" s="153"/>
    </row>
    <row r="7" spans="1:23" x14ac:dyDescent="0.2">
      <c r="B7" s="180"/>
      <c r="C7" s="180"/>
      <c r="D7" s="180"/>
      <c r="E7" s="180"/>
      <c r="F7" s="180"/>
      <c r="J7" s="180"/>
      <c r="K7" s="180"/>
      <c r="L7" s="180"/>
      <c r="M7" s="180"/>
      <c r="N7" s="180"/>
      <c r="W7" s="153"/>
    </row>
    <row r="8" spans="1:23" x14ac:dyDescent="0.2">
      <c r="B8" s="180"/>
      <c r="C8" s="180"/>
      <c r="D8" s="180"/>
      <c r="E8" s="180"/>
      <c r="F8" s="180"/>
      <c r="J8" s="180"/>
      <c r="K8" s="180"/>
      <c r="L8" s="180"/>
      <c r="M8" s="180"/>
      <c r="N8" s="180"/>
      <c r="W8" s="153"/>
    </row>
    <row r="9" spans="1:23" x14ac:dyDescent="0.2">
      <c r="A9">
        <v>1995</v>
      </c>
      <c r="B9" s="180">
        <v>53.877606888561331</v>
      </c>
      <c r="C9" s="180">
        <v>136.83177914248367</v>
      </c>
      <c r="D9" s="180">
        <v>7.1297545781830456</v>
      </c>
      <c r="E9" s="180">
        <v>6.4750979637120061</v>
      </c>
      <c r="F9" s="180">
        <v>8.4392110436954881E-2</v>
      </c>
      <c r="I9">
        <v>1995</v>
      </c>
      <c r="J9" s="291">
        <f t="shared" ref="J9:N31" si="1">B9*100/B$4</f>
        <v>78.752104774224676</v>
      </c>
      <c r="K9" s="291">
        <f t="shared" si="1"/>
        <v>90.921811523633892</v>
      </c>
      <c r="L9" s="291">
        <f t="shared" si="1"/>
        <v>101.34440867969057</v>
      </c>
      <c r="M9" s="291">
        <f t="shared" si="1"/>
        <v>101.48872325241244</v>
      </c>
      <c r="N9" s="291">
        <f t="shared" si="1"/>
        <v>48.803036091944165</v>
      </c>
      <c r="Q9" s="180"/>
      <c r="R9">
        <v>1995</v>
      </c>
      <c r="S9" s="180">
        <v>76.969917479422463</v>
      </c>
      <c r="T9" s="180">
        <v>83.441668189814891</v>
      </c>
      <c r="U9" s="180">
        <v>109.457605586111</v>
      </c>
      <c r="V9" s="180">
        <v>48.086808159882104</v>
      </c>
      <c r="W9" s="153"/>
    </row>
    <row r="10" spans="1:23" x14ac:dyDescent="0.2">
      <c r="B10" s="180"/>
      <c r="C10" s="180"/>
      <c r="D10" s="180"/>
      <c r="E10" s="180"/>
      <c r="F10" s="180"/>
      <c r="J10" s="180"/>
      <c r="K10" s="180"/>
      <c r="L10" s="180"/>
      <c r="M10" s="180"/>
      <c r="N10" s="180"/>
      <c r="Q10" s="180"/>
      <c r="S10" s="180"/>
      <c r="T10" s="180"/>
      <c r="U10" s="180"/>
      <c r="V10" s="180"/>
      <c r="W10" s="153"/>
    </row>
    <row r="11" spans="1:23" x14ac:dyDescent="0.2">
      <c r="B11" s="180"/>
      <c r="C11" s="180"/>
      <c r="D11" s="180"/>
      <c r="E11" s="180"/>
      <c r="F11" s="180"/>
      <c r="J11" s="180"/>
      <c r="K11" s="180"/>
      <c r="L11" s="180"/>
      <c r="M11" s="180"/>
      <c r="N11" s="180"/>
      <c r="Q11" s="180"/>
      <c r="S11" s="180"/>
      <c r="T11" s="180"/>
      <c r="U11" s="180"/>
      <c r="V11" s="180"/>
      <c r="W11" s="153"/>
    </row>
    <row r="12" spans="1:23" x14ac:dyDescent="0.2">
      <c r="A12">
        <v>1998</v>
      </c>
      <c r="B12" s="180">
        <v>41.949435440482347</v>
      </c>
      <c r="C12" s="180">
        <v>119.76620556088987</v>
      </c>
      <c r="D12" s="180">
        <v>6.6964407637991439</v>
      </c>
      <c r="E12" s="180">
        <v>6.0291630334145649</v>
      </c>
      <c r="F12" s="180">
        <v>4.7150471490811662E-2</v>
      </c>
      <c r="I12">
        <v>1998</v>
      </c>
      <c r="J12" s="291">
        <f t="shared" si="1"/>
        <v>61.316872181452126</v>
      </c>
      <c r="K12" s="291">
        <f t="shared" si="1"/>
        <v>79.582100277808067</v>
      </c>
      <c r="L12" s="291">
        <f t="shared" si="1"/>
        <v>95.185159885089178</v>
      </c>
      <c r="M12" s="291">
        <f t="shared" si="1"/>
        <v>94.499274292230837</v>
      </c>
      <c r="N12" s="291">
        <f t="shared" si="1"/>
        <v>27.266602885080022</v>
      </c>
      <c r="Q12" s="180"/>
      <c r="R12">
        <v>1998</v>
      </c>
      <c r="S12" s="180">
        <v>58.780905998376831</v>
      </c>
      <c r="T12" s="180">
        <v>72.137048555406196</v>
      </c>
      <c r="U12" s="180">
        <v>105.59555035215173</v>
      </c>
      <c r="V12" s="180">
        <v>26.199307085845057</v>
      </c>
      <c r="W12" s="153"/>
    </row>
    <row r="13" spans="1:23" x14ac:dyDescent="0.2">
      <c r="B13" s="180">
        <v>37.271428994184859</v>
      </c>
      <c r="C13" s="180">
        <v>114.61983192658221</v>
      </c>
      <c r="D13" s="180">
        <v>6.5728857740796176</v>
      </c>
      <c r="E13" s="180">
        <v>5.9017239636880126</v>
      </c>
      <c r="F13" s="180">
        <v>2.5926935015249019E-2</v>
      </c>
      <c r="J13" s="291">
        <f t="shared" si="1"/>
        <v>54.479099030998157</v>
      </c>
      <c r="K13" s="291">
        <f t="shared" si="1"/>
        <v>76.162444284579522</v>
      </c>
      <c r="L13" s="291">
        <f t="shared" si="1"/>
        <v>93.428913266044717</v>
      </c>
      <c r="M13" s="291">
        <f t="shared" si="1"/>
        <v>92.501832932809549</v>
      </c>
      <c r="N13" s="291">
        <f t="shared" si="1"/>
        <v>14.993263454975933</v>
      </c>
      <c r="Q13" s="180"/>
      <c r="S13" s="180">
        <v>51.562324929265948</v>
      </c>
      <c r="T13" s="180">
        <v>68.43707955270466</v>
      </c>
      <c r="U13" s="180">
        <v>104.68300103510828</v>
      </c>
      <c r="V13" s="180">
        <v>13.743615291891951</v>
      </c>
      <c r="W13" s="153"/>
    </row>
    <row r="14" spans="1:23" x14ac:dyDescent="0.2">
      <c r="A14">
        <v>2000</v>
      </c>
      <c r="B14" s="180">
        <v>31.764426542934082</v>
      </c>
      <c r="C14" s="180">
        <v>104.8023763081578</v>
      </c>
      <c r="D14" s="180">
        <v>5.8484344299561117</v>
      </c>
      <c r="E14" s="180">
        <v>5.1989730302070027</v>
      </c>
      <c r="F14" s="180">
        <v>2.6831203630266506E-3</v>
      </c>
      <c r="I14">
        <v>2000</v>
      </c>
      <c r="J14" s="291">
        <f t="shared" si="1"/>
        <v>46.429594625024095</v>
      </c>
      <c r="K14" s="291">
        <f t="shared" si="1"/>
        <v>69.638953506530555</v>
      </c>
      <c r="L14" s="291">
        <f t="shared" si="1"/>
        <v>83.131350806873243</v>
      </c>
      <c r="M14" s="291">
        <f t="shared" si="1"/>
        <v>81.487127764929426</v>
      </c>
      <c r="N14" s="291">
        <f t="shared" si="1"/>
        <v>1.5516192122442767</v>
      </c>
      <c r="Q14" s="180"/>
      <c r="R14">
        <v>2000</v>
      </c>
      <c r="S14" s="180">
        <v>43.396531686778822</v>
      </c>
      <c r="T14" s="180">
        <v>62.775861209608095</v>
      </c>
      <c r="U14" s="180">
        <v>93.687404801323609</v>
      </c>
      <c r="V14" s="180">
        <v>0.15675727935151121</v>
      </c>
      <c r="W14" s="153"/>
    </row>
    <row r="15" spans="1:23" x14ac:dyDescent="0.2">
      <c r="B15" s="180">
        <v>28.961576485111333</v>
      </c>
      <c r="C15" s="180">
        <v>97.612782753156679</v>
      </c>
      <c r="D15" s="180">
        <v>5.4679990614826304</v>
      </c>
      <c r="E15" s="180">
        <v>4.8318402658014028</v>
      </c>
      <c r="F15" s="180">
        <v>2.6683248499705867E-3</v>
      </c>
      <c r="J15" s="291">
        <f t="shared" si="1"/>
        <v>42.332709960553927</v>
      </c>
      <c r="K15" s="291">
        <f t="shared" si="1"/>
        <v>64.861621265175614</v>
      </c>
      <c r="L15" s="291">
        <f t="shared" si="1"/>
        <v>77.723731647475674</v>
      </c>
      <c r="M15" s="291">
        <f t="shared" si="1"/>
        <v>75.732800072519808</v>
      </c>
      <c r="N15" s="291">
        <f t="shared" si="1"/>
        <v>1.5430631285779806</v>
      </c>
      <c r="Q15" s="180"/>
      <c r="S15" s="180">
        <v>38.976134080140369</v>
      </c>
      <c r="T15" s="180">
        <v>59.571816810914001</v>
      </c>
      <c r="U15" s="180">
        <v>90.631345359483404</v>
      </c>
      <c r="V15" s="180">
        <v>0.1456626379516994</v>
      </c>
      <c r="W15" s="153"/>
    </row>
    <row r="16" spans="1:23" x14ac:dyDescent="0.2">
      <c r="A16">
        <v>2002</v>
      </c>
      <c r="B16" s="180">
        <v>25.69314802676972</v>
      </c>
      <c r="C16" s="180">
        <v>96.984299455734714</v>
      </c>
      <c r="D16" s="180">
        <v>5.569053962093875</v>
      </c>
      <c r="E16" s="180">
        <v>4.9079607556128755</v>
      </c>
      <c r="F16" s="180">
        <v>2.7490060258498479E-3</v>
      </c>
      <c r="I16">
        <v>2002</v>
      </c>
      <c r="J16" s="291">
        <f t="shared" si="1"/>
        <v>37.555296202538187</v>
      </c>
      <c r="K16" s="291">
        <f t="shared" si="1"/>
        <v>64.444007460311994</v>
      </c>
      <c r="L16" s="291">
        <f t="shared" si="1"/>
        <v>79.160155445002999</v>
      </c>
      <c r="M16" s="291">
        <f t="shared" si="1"/>
        <v>76.92588956207031</v>
      </c>
      <c r="N16" s="291">
        <f t="shared" si="1"/>
        <v>1.5897201717303444</v>
      </c>
      <c r="Q16" s="180"/>
      <c r="R16">
        <v>2002</v>
      </c>
      <c r="S16" s="180">
        <v>33.718942332810762</v>
      </c>
      <c r="T16" s="180">
        <v>57.465441699592049</v>
      </c>
      <c r="U16" s="180">
        <v>89.223235993882611</v>
      </c>
      <c r="V16" s="180">
        <v>0.14585948106849075</v>
      </c>
      <c r="W16" s="153"/>
    </row>
    <row r="17" spans="1:23" x14ac:dyDescent="0.2">
      <c r="B17" s="180">
        <v>22.26809519450028</v>
      </c>
      <c r="C17" s="180">
        <v>93.402076746028968</v>
      </c>
      <c r="D17" s="180">
        <v>5.4142993522765357</v>
      </c>
      <c r="E17" s="180">
        <v>4.7499249218407353</v>
      </c>
      <c r="F17" s="180">
        <v>2.7836833766187877E-3</v>
      </c>
      <c r="J17" s="291">
        <f t="shared" si="1"/>
        <v>32.548946903059488</v>
      </c>
      <c r="K17" s="291">
        <f t="shared" si="1"/>
        <v>62.063696540665234</v>
      </c>
      <c r="L17" s="291">
        <f t="shared" si="1"/>
        <v>76.960428336529191</v>
      </c>
      <c r="M17" s="291">
        <f t="shared" si="1"/>
        <v>74.448883795122754</v>
      </c>
      <c r="N17" s="291">
        <f t="shared" si="1"/>
        <v>1.6097737050806435</v>
      </c>
      <c r="Q17" s="180"/>
      <c r="S17" s="180">
        <v>28.50634268661565</v>
      </c>
      <c r="T17" s="180">
        <v>54.64382170217096</v>
      </c>
      <c r="U17" s="180">
        <v>86.468008655372984</v>
      </c>
      <c r="V17" s="180">
        <v>0.14398864614035845</v>
      </c>
      <c r="W17" s="153"/>
    </row>
    <row r="18" spans="1:23" x14ac:dyDescent="0.2">
      <c r="A18">
        <v>2004</v>
      </c>
      <c r="B18" s="180">
        <v>19.423834435719332</v>
      </c>
      <c r="C18" s="180">
        <v>90.590442289933748</v>
      </c>
      <c r="D18" s="180">
        <v>5.2618703009319008</v>
      </c>
      <c r="E18" s="180">
        <v>4.5943078948230545</v>
      </c>
      <c r="F18" s="180">
        <v>2.8131186595037345E-3</v>
      </c>
      <c r="I18">
        <v>2004</v>
      </c>
      <c r="J18" s="291">
        <f t="shared" si="1"/>
        <v>28.391532826669096</v>
      </c>
      <c r="K18" s="291">
        <f t="shared" si="1"/>
        <v>60.195425151573332</v>
      </c>
      <c r="L18" s="291">
        <f t="shared" si="1"/>
        <v>74.79375739368939</v>
      </c>
      <c r="M18" s="291">
        <f t="shared" si="1"/>
        <v>72.009789672243002</v>
      </c>
      <c r="N18" s="291">
        <f t="shared" si="1"/>
        <v>1.6267958078053264</v>
      </c>
      <c r="Q18" s="180"/>
      <c r="R18">
        <v>2004</v>
      </c>
      <c r="S18" s="180">
        <v>24.248702292528925</v>
      </c>
      <c r="T18" s="180">
        <v>52.710703415369942</v>
      </c>
      <c r="U18" s="180">
        <v>84.811526979077698</v>
      </c>
      <c r="V18" s="180">
        <v>0.14535225241516198</v>
      </c>
      <c r="W18" s="153"/>
    </row>
    <row r="19" spans="1:23" x14ac:dyDescent="0.2">
      <c r="B19" s="180">
        <v>20.144413244713164</v>
      </c>
      <c r="C19" s="180">
        <v>116.82831114132534</v>
      </c>
      <c r="D19" s="180">
        <v>6.0925745391552164</v>
      </c>
      <c r="E19" s="180">
        <v>5.321330073314595</v>
      </c>
      <c r="F19" s="180">
        <v>3.4211579301726999E-3</v>
      </c>
      <c r="J19" s="291">
        <f t="shared" si="1"/>
        <v>29.444792263030887</v>
      </c>
      <c r="K19" s="291">
        <f t="shared" si="1"/>
        <v>77.629931824207603</v>
      </c>
      <c r="L19" s="291">
        <f t="shared" si="1"/>
        <v>86.601629444161716</v>
      </c>
      <c r="M19" s="291">
        <f t="shared" si="1"/>
        <v>83.404914979195908</v>
      </c>
      <c r="N19" s="291">
        <f t="shared" si="1"/>
        <v>1.9784182795995944</v>
      </c>
      <c r="Q19" s="180"/>
      <c r="S19" s="180">
        <v>20.52159107326035</v>
      </c>
      <c r="T19" s="180">
        <v>50.949397442722031</v>
      </c>
      <c r="U19" s="180">
        <v>83.463145796885669</v>
      </c>
      <c r="V19" s="180">
        <v>0.14931412148837941</v>
      </c>
      <c r="W19" s="153"/>
    </row>
    <row r="20" spans="1:23" x14ac:dyDescent="0.2">
      <c r="A20">
        <v>2006</v>
      </c>
      <c r="B20" s="180">
        <v>17.725696717572387</v>
      </c>
      <c r="C20" s="180">
        <v>108.78565144878237</v>
      </c>
      <c r="D20" s="180">
        <v>5.7020818336670036</v>
      </c>
      <c r="E20" s="180">
        <v>4.929578600138254</v>
      </c>
      <c r="F20" s="180">
        <v>3.4935182293330995E-3</v>
      </c>
      <c r="I20">
        <v>2006</v>
      </c>
      <c r="J20" s="291">
        <f t="shared" si="1"/>
        <v>25.90938992494041</v>
      </c>
      <c r="K20" s="291">
        <f t="shared" si="1"/>
        <v>72.285755249899822</v>
      </c>
      <c r="L20" s="291">
        <f t="shared" si="1"/>
        <v>81.05105236644124</v>
      </c>
      <c r="M20" s="291">
        <f t="shared" si="1"/>
        <v>77.264721106032312</v>
      </c>
      <c r="N20" s="291">
        <f t="shared" si="1"/>
        <v>2.0202634505908685</v>
      </c>
      <c r="Q20" s="180"/>
      <c r="R20">
        <v>2006</v>
      </c>
      <c r="S20" s="180">
        <v>17.949853121238132</v>
      </c>
      <c r="T20" s="180">
        <v>49.621479671863547</v>
      </c>
      <c r="U20" s="180">
        <v>81.546128937054235</v>
      </c>
      <c r="V20" s="180">
        <v>0.14911901177339668</v>
      </c>
      <c r="W20" s="153"/>
    </row>
    <row r="21" spans="1:23" x14ac:dyDescent="0.2">
      <c r="B21" s="180">
        <v>15.950351156391742</v>
      </c>
      <c r="C21" s="180">
        <v>109.06660186902836</v>
      </c>
      <c r="D21" s="180">
        <v>4.8970014970836298</v>
      </c>
      <c r="E21" s="180">
        <v>4.1540976109778462</v>
      </c>
      <c r="F21" s="180">
        <v>3.5170589172636999E-3</v>
      </c>
      <c r="J21" s="291">
        <f t="shared" si="1"/>
        <v>23.314393455744298</v>
      </c>
      <c r="K21" s="291">
        <f t="shared" si="1"/>
        <v>72.472440837978681</v>
      </c>
      <c r="L21" s="291">
        <f t="shared" si="1"/>
        <v>69.607405918868722</v>
      </c>
      <c r="M21" s="291">
        <f t="shared" si="1"/>
        <v>65.110067085741704</v>
      </c>
      <c r="N21" s="291">
        <f t="shared" si="1"/>
        <v>2.033876773409292</v>
      </c>
      <c r="Q21" s="180"/>
      <c r="S21" s="180">
        <v>15.169679043235353</v>
      </c>
      <c r="T21" s="180">
        <v>48.415034958910347</v>
      </c>
      <c r="U21" s="180">
        <v>76.516333956956501</v>
      </c>
      <c r="V21" s="180">
        <v>0.1293000567301468</v>
      </c>
      <c r="W21" s="153"/>
    </row>
    <row r="22" spans="1:23" x14ac:dyDescent="0.2">
      <c r="A22">
        <v>2008</v>
      </c>
      <c r="B22" s="180">
        <v>13.992595727261845</v>
      </c>
      <c r="C22" s="180">
        <v>102.16997752355381</v>
      </c>
      <c r="D22" s="180">
        <v>4.4316674273657721</v>
      </c>
      <c r="E22" s="180">
        <v>3.7120983544784893</v>
      </c>
      <c r="F22" s="180">
        <v>3.4775228543100995E-3</v>
      </c>
      <c r="I22">
        <v>2008</v>
      </c>
      <c r="J22" s="291">
        <f t="shared" si="1"/>
        <v>20.452771168101862</v>
      </c>
      <c r="K22" s="291">
        <f t="shared" si="1"/>
        <v>67.889780414952327</v>
      </c>
      <c r="L22" s="291">
        <f t="shared" si="1"/>
        <v>62.993011886516456</v>
      </c>
      <c r="M22" s="291">
        <f t="shared" si="1"/>
        <v>58.182304683994296</v>
      </c>
      <c r="N22" s="291">
        <f t="shared" si="1"/>
        <v>2.0110134998489113</v>
      </c>
      <c r="Q22" s="180"/>
      <c r="R22">
        <v>2008</v>
      </c>
      <c r="S22" s="180">
        <v>13.425704517706016</v>
      </c>
      <c r="T22" s="180">
        <v>46.329797695237708</v>
      </c>
      <c r="U22" s="180">
        <v>73.879053781776335</v>
      </c>
      <c r="V22" s="180">
        <v>0.1266390770490089</v>
      </c>
      <c r="W22" s="153"/>
    </row>
    <row r="23" spans="1:23" x14ac:dyDescent="0.2">
      <c r="B23" s="180">
        <v>10.119195973128482</v>
      </c>
      <c r="C23" s="180">
        <v>91.485535320858389</v>
      </c>
      <c r="D23" s="180">
        <v>4.0383816366602865</v>
      </c>
      <c r="E23" s="180">
        <v>3.3431337268747838</v>
      </c>
      <c r="F23" s="180">
        <v>3.4171340155407012E-3</v>
      </c>
      <c r="J23" s="291">
        <f t="shared" si="1"/>
        <v>14.791079773736515</v>
      </c>
      <c r="K23" s="291">
        <f t="shared" si="1"/>
        <v>60.7901954627092</v>
      </c>
      <c r="L23" s="291">
        <f t="shared" si="1"/>
        <v>57.402733081810496</v>
      </c>
      <c r="M23" s="291">
        <f t="shared" si="1"/>
        <v>52.399264922950245</v>
      </c>
      <c r="N23" s="291">
        <f t="shared" si="1"/>
        <v>1.9760912937000885</v>
      </c>
      <c r="Q23" s="180"/>
      <c r="S23" s="180">
        <v>9.4682024075748377</v>
      </c>
      <c r="T23" s="180">
        <v>39.756481459303764</v>
      </c>
      <c r="U23" s="180">
        <v>70.615234848066919</v>
      </c>
      <c r="V23" s="180">
        <v>0.12160654812467118</v>
      </c>
      <c r="W23" s="153"/>
    </row>
    <row r="24" spans="1:23" x14ac:dyDescent="0.2">
      <c r="A24">
        <v>2010</v>
      </c>
      <c r="B24" s="180">
        <v>8.8822137001526063</v>
      </c>
      <c r="C24" s="180">
        <v>86.460841634396218</v>
      </c>
      <c r="D24" s="180">
        <v>3.7108142456847335</v>
      </c>
      <c r="E24" s="180">
        <v>3.0367427967898566</v>
      </c>
      <c r="F24" s="180">
        <v>3.2636342428442994E-3</v>
      </c>
      <c r="I24">
        <v>2010</v>
      </c>
      <c r="J24" s="291">
        <f t="shared" si="1"/>
        <v>12.983000996838635</v>
      </c>
      <c r="K24" s="291">
        <f t="shared" si="1"/>
        <v>57.451393210866939</v>
      </c>
      <c r="L24" s="291">
        <f t="shared" si="1"/>
        <v>52.746594756551836</v>
      </c>
      <c r="M24" s="291">
        <f t="shared" si="1"/>
        <v>47.596986334316767</v>
      </c>
      <c r="N24" s="291">
        <f t="shared" si="1"/>
        <v>1.8873240510251461</v>
      </c>
      <c r="Q24" s="180"/>
      <c r="R24">
        <v>2010</v>
      </c>
      <c r="S24" s="180">
        <v>8.0690486315925476</v>
      </c>
      <c r="T24" s="180">
        <v>37.889736985365118</v>
      </c>
      <c r="U24" s="180">
        <v>68.469183706468982</v>
      </c>
      <c r="V24" s="180">
        <v>0.11993110875594797</v>
      </c>
      <c r="W24" s="153"/>
    </row>
    <row r="25" spans="1:23" x14ac:dyDescent="0.2">
      <c r="B25" s="180">
        <v>7.4721050865375682</v>
      </c>
      <c r="C25" s="180">
        <v>76.995541488715048</v>
      </c>
      <c r="D25" s="180">
        <v>3.2932917669630197</v>
      </c>
      <c r="E25" s="180">
        <v>2.6401822435596531</v>
      </c>
      <c r="F25" s="180">
        <v>3.1856793653372993E-3</v>
      </c>
      <c r="J25" s="291">
        <f t="shared" si="1"/>
        <v>10.921865996686563</v>
      </c>
      <c r="K25" s="291">
        <f t="shared" si="1"/>
        <v>51.161902266193202</v>
      </c>
      <c r="L25" s="291">
        <f t="shared" si="1"/>
        <v>46.811808607529308</v>
      </c>
      <c r="M25" s="291">
        <f t="shared" si="1"/>
        <v>41.381416397745262</v>
      </c>
      <c r="N25" s="291">
        <f t="shared" si="1"/>
        <v>1.842243596456359</v>
      </c>
      <c r="Q25" s="180"/>
      <c r="S25" s="180">
        <v>6.7655818034582094</v>
      </c>
      <c r="T25" s="180">
        <v>35.491996420713242</v>
      </c>
      <c r="U25" s="180">
        <v>63.682661901201818</v>
      </c>
      <c r="V25" s="180">
        <v>0.1156362994253539</v>
      </c>
      <c r="W25" s="153"/>
    </row>
    <row r="26" spans="1:23" x14ac:dyDescent="0.2">
      <c r="A26">
        <v>2012</v>
      </c>
      <c r="B26" s="180">
        <v>6.5881046476772251</v>
      </c>
      <c r="C26" s="180">
        <v>72.1235619398484</v>
      </c>
      <c r="D26" s="180">
        <v>3.1281122801016443</v>
      </c>
      <c r="E26" s="180">
        <v>2.4820854569695556</v>
      </c>
      <c r="F26" s="180">
        <v>3.1485753999371991E-3</v>
      </c>
      <c r="I26">
        <v>2012</v>
      </c>
      <c r="J26" s="291">
        <f t="shared" si="1"/>
        <v>9.6297355699290481</v>
      </c>
      <c r="K26" s="291">
        <f t="shared" si="1"/>
        <v>47.924575315793874</v>
      </c>
      <c r="L26" s="291">
        <f t="shared" si="1"/>
        <v>44.463899259680915</v>
      </c>
      <c r="M26" s="291">
        <f t="shared" si="1"/>
        <v>38.903455274800351</v>
      </c>
      <c r="N26" s="291">
        <f t="shared" si="1"/>
        <v>1.8207867783580833</v>
      </c>
      <c r="Q26" s="180"/>
      <c r="R26">
        <v>2012</v>
      </c>
      <c r="S26" s="180">
        <v>5.9238686859630167</v>
      </c>
      <c r="T26" s="180">
        <v>34.134208781477184</v>
      </c>
      <c r="U26" s="180">
        <v>61.226230403057045</v>
      </c>
      <c r="V26" s="180">
        <v>0.11576093306786275</v>
      </c>
      <c r="W26" s="153"/>
    </row>
    <row r="27" spans="1:23" x14ac:dyDescent="0.2">
      <c r="B27" s="180">
        <v>5.8254674019477974</v>
      </c>
      <c r="C27" s="180">
        <v>67.703775854273601</v>
      </c>
      <c r="D27" s="180">
        <v>2.9272581572864187</v>
      </c>
      <c r="E27" s="180">
        <v>2.2839643121199718</v>
      </c>
      <c r="F27" s="180">
        <v>3.1760183489471E-3</v>
      </c>
      <c r="J27" s="291">
        <f t="shared" si="1"/>
        <v>8.5149999357975137</v>
      </c>
      <c r="K27" s="291">
        <f t="shared" si="1"/>
        <v>44.987721319114058</v>
      </c>
      <c r="L27" s="291">
        <f t="shared" si="1"/>
        <v>41.60890024332285</v>
      </c>
      <c r="M27" s="291">
        <f t="shared" si="1"/>
        <v>35.79816448958362</v>
      </c>
      <c r="N27" s="291">
        <f t="shared" si="1"/>
        <v>1.8366567361546726</v>
      </c>
      <c r="Q27" s="180"/>
      <c r="S27" s="180">
        <v>5.1322322056231204</v>
      </c>
      <c r="T27" s="180">
        <v>32.683035233409392</v>
      </c>
      <c r="U27" s="180">
        <v>58.102012181338971</v>
      </c>
      <c r="V27" s="180">
        <v>0.11333829398534608</v>
      </c>
      <c r="W27" s="153"/>
    </row>
    <row r="28" spans="1:23" x14ac:dyDescent="0.2">
      <c r="A28">
        <v>2014</v>
      </c>
      <c r="B28" s="180">
        <v>5.3075542604652712</v>
      </c>
      <c r="C28" s="180">
        <v>67.743162287411167</v>
      </c>
      <c r="D28" s="180">
        <v>2.8218097427800872</v>
      </c>
      <c r="E28" s="180">
        <v>2.1684574430564729</v>
      </c>
      <c r="F28" s="180">
        <v>3.219974954692699E-3</v>
      </c>
      <c r="I28">
        <v>2014</v>
      </c>
      <c r="J28" s="291">
        <f t="shared" si="1"/>
        <v>7.7579739218852435</v>
      </c>
      <c r="K28" s="291">
        <f t="shared" si="1"/>
        <v>45.013892767536092</v>
      </c>
      <c r="L28" s="291">
        <f t="shared" si="1"/>
        <v>40.110025759332061</v>
      </c>
      <c r="M28" s="291">
        <f t="shared" si="1"/>
        <v>33.987744827389385</v>
      </c>
      <c r="N28" s="291">
        <f t="shared" si="1"/>
        <v>1.8620763613491915</v>
      </c>
      <c r="Q28" s="180"/>
      <c r="R28">
        <v>2014</v>
      </c>
      <c r="S28" s="180">
        <v>4.6553057080364102</v>
      </c>
      <c r="T28" s="180">
        <v>31.723683775555372</v>
      </c>
      <c r="U28" s="180">
        <v>55.980345881986736</v>
      </c>
      <c r="V28" s="180">
        <v>0.11440265941166439</v>
      </c>
    </row>
    <row r="29" spans="1:23" x14ac:dyDescent="0.2">
      <c r="B29" s="180">
        <v>4.8545281431212102</v>
      </c>
      <c r="C29" s="180">
        <v>66.714813710304384</v>
      </c>
      <c r="D29" s="180">
        <v>2.6882487945153875</v>
      </c>
      <c r="E29" s="180">
        <v>2.0311760823025837</v>
      </c>
      <c r="F29" s="180">
        <v>3.2471203803721986E-3</v>
      </c>
      <c r="J29" s="291">
        <f t="shared" si="1"/>
        <v>7.0957923158548883</v>
      </c>
      <c r="K29" s="291">
        <f t="shared" si="1"/>
        <v>44.330576975734992</v>
      </c>
      <c r="L29" s="291">
        <f t="shared" si="1"/>
        <v>38.211551530499044</v>
      </c>
      <c r="M29" s="291">
        <f t="shared" si="1"/>
        <v>31.836038381039511</v>
      </c>
      <c r="N29" s="291">
        <f t="shared" si="1"/>
        <v>1.8777742646521012</v>
      </c>
      <c r="Q29" s="180"/>
      <c r="S29" s="180">
        <v>4.3638508560262839</v>
      </c>
      <c r="T29" s="180">
        <v>30.778237443584455</v>
      </c>
      <c r="U29" s="180">
        <v>54.746749904511105</v>
      </c>
      <c r="V29" s="180">
        <v>0.11630134048111114</v>
      </c>
    </row>
    <row r="30" spans="1:23" x14ac:dyDescent="0.2">
      <c r="A30">
        <v>2016</v>
      </c>
      <c r="B30" s="180">
        <v>4.5658888182482569</v>
      </c>
      <c r="C30" s="180">
        <v>65.983822717043296</v>
      </c>
      <c r="D30" s="180">
        <v>2.6582577472679922</v>
      </c>
      <c r="E30" s="180">
        <v>1.9866559597626468</v>
      </c>
      <c r="F30" s="180">
        <v>3.3144629162180999E-3</v>
      </c>
      <c r="I30">
        <v>2016</v>
      </c>
      <c r="J30" s="291">
        <f t="shared" si="1"/>
        <v>6.6738924641897572</v>
      </c>
      <c r="K30" s="291">
        <f t="shared" si="1"/>
        <v>43.844848983807395</v>
      </c>
      <c r="L30" s="291">
        <f t="shared" si="1"/>
        <v>37.785250047658039</v>
      </c>
      <c r="M30" s="291">
        <f t="shared" si="1"/>
        <v>31.138243471844202</v>
      </c>
      <c r="N30" s="291">
        <f t="shared" si="1"/>
        <v>1.9167177179013923</v>
      </c>
      <c r="Q30" s="180"/>
      <c r="R30">
        <v>2016</v>
      </c>
    </row>
    <row r="31" spans="1:23" x14ac:dyDescent="0.2">
      <c r="B31" s="180">
        <v>4.4013916100966108</v>
      </c>
      <c r="C31" s="180">
        <v>64.185579196732036</v>
      </c>
      <c r="D31" s="180">
        <v>2.6466447503377282</v>
      </c>
      <c r="E31" s="180">
        <v>1.9454124405387849</v>
      </c>
      <c r="F31" s="180">
        <v>3.5785965724489002E-3</v>
      </c>
      <c r="J31" s="291">
        <f>B31*100/B$4</f>
        <v>6.433449316849889</v>
      </c>
      <c r="K31" s="291">
        <f t="shared" si="1"/>
        <v>42.649954351493335</v>
      </c>
      <c r="L31" s="291">
        <f t="shared" si="1"/>
        <v>37.620179526086645</v>
      </c>
      <c r="M31" s="291">
        <f t="shared" si="1"/>
        <v>30.491805050074522</v>
      </c>
      <c r="N31" s="291">
        <f t="shared" si="1"/>
        <v>2.0694633275488576</v>
      </c>
      <c r="Q31" s="180"/>
    </row>
    <row r="32" spans="1:23" x14ac:dyDescent="0.2">
      <c r="A32">
        <v>2018</v>
      </c>
      <c r="B32" s="180">
        <v>4.282792106141966</v>
      </c>
      <c r="C32" s="180">
        <v>62.634355571822269</v>
      </c>
      <c r="D32" s="180">
        <v>2.5867746360719228</v>
      </c>
      <c r="E32" s="180">
        <v>1.8888435491030495</v>
      </c>
      <c r="F32" s="180">
        <v>3.5550301427879098E-3</v>
      </c>
      <c r="I32">
        <v>2018</v>
      </c>
      <c r="J32" s="291">
        <f>B32*100/B$4</f>
        <v>6.2600941680043629</v>
      </c>
      <c r="K32" s="291">
        <f t="shared" ref="K32:N34" si="2">C32*100/C$4</f>
        <v>41.619199194036909</v>
      </c>
      <c r="L32" s="291">
        <f t="shared" si="2"/>
        <v>36.769168280002518</v>
      </c>
      <c r="M32" s="291">
        <f t="shared" si="2"/>
        <v>29.605161388497255</v>
      </c>
      <c r="N32" s="291">
        <f t="shared" si="2"/>
        <v>2.0558351185687926</v>
      </c>
    </row>
    <row r="33" spans="1:14" x14ac:dyDescent="0.2">
      <c r="A33">
        <v>2019</v>
      </c>
      <c r="B33" s="180">
        <v>4.1397945945462142</v>
      </c>
      <c r="C33" s="180">
        <v>59.329680911983282</v>
      </c>
      <c r="D33" s="180">
        <v>2.5290367147220105</v>
      </c>
      <c r="E33" s="180">
        <v>1.825328852544212</v>
      </c>
      <c r="F33" s="180">
        <v>3.9190790341676E-3</v>
      </c>
      <c r="J33" s="291">
        <f>B33*100/B$4</f>
        <v>6.0510768105902768</v>
      </c>
      <c r="K33" s="291">
        <f t="shared" si="2"/>
        <v>39.423313059603679</v>
      </c>
      <c r="L33" s="291">
        <f t="shared" si="2"/>
        <v>35.948464645194861</v>
      </c>
      <c r="M33" s="291">
        <f t="shared" si="2"/>
        <v>28.609651282295637</v>
      </c>
      <c r="N33" s="291">
        <f t="shared" si="2"/>
        <v>2.2663606178511917</v>
      </c>
    </row>
    <row r="34" spans="1:14" x14ac:dyDescent="0.2">
      <c r="A34">
        <v>2020</v>
      </c>
      <c r="B34" s="180">
        <v>3.2617977197314101</v>
      </c>
      <c r="C34" s="180">
        <v>47.930267687412851</v>
      </c>
      <c r="D34" s="180">
        <v>1.9157660618377057</v>
      </c>
      <c r="E34" s="180">
        <v>1.3588089887854968</v>
      </c>
      <c r="F34" s="180">
        <v>3.2105867544870003E-3</v>
      </c>
      <c r="I34" s="180">
        <v>2020</v>
      </c>
      <c r="J34" s="291">
        <f>B34*100/B$4</f>
        <v>4.7677217050104632</v>
      </c>
      <c r="K34" s="291">
        <f t="shared" si="2"/>
        <v>31.848645046223943</v>
      </c>
      <c r="L34" s="291">
        <f t="shared" si="2"/>
        <v>27.231256921474532</v>
      </c>
      <c r="M34" s="291">
        <f t="shared" si="2"/>
        <v>21.297560313154708</v>
      </c>
      <c r="N34" s="291">
        <f t="shared" si="2"/>
        <v>1.8566472676684569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AD1D7-ECA8-4F9F-ABA6-D1B78BB21496}">
  <dimension ref="A1:P39"/>
  <sheetViews>
    <sheetView zoomScaleNormal="100" workbookViewId="0">
      <selection activeCell="M39" sqref="M39"/>
    </sheetView>
  </sheetViews>
  <sheetFormatPr defaultRowHeight="12.75" x14ac:dyDescent="0.2"/>
  <cols>
    <col min="1" max="1" width="27.42578125" customWidth="1"/>
    <col min="2" max="5" width="11.42578125" customWidth="1"/>
    <col min="6" max="6" width="14.7109375" customWidth="1"/>
    <col min="8" max="8" width="13.140625" customWidth="1"/>
  </cols>
  <sheetData>
    <row r="1" spans="1:7" ht="15" x14ac:dyDescent="0.25">
      <c r="A1" s="120" t="s">
        <v>503</v>
      </c>
      <c r="B1" s="120"/>
      <c r="E1" s="121"/>
      <c r="F1" s="121"/>
    </row>
    <row r="3" spans="1:7" ht="15" x14ac:dyDescent="0.25">
      <c r="A3" s="133" t="s">
        <v>242</v>
      </c>
      <c r="B3" s="423" t="s">
        <v>243</v>
      </c>
      <c r="C3" s="424"/>
      <c r="D3" s="424"/>
      <c r="E3" s="424"/>
      <c r="F3" s="137" t="s">
        <v>244</v>
      </c>
    </row>
    <row r="4" spans="1:7" ht="48" x14ac:dyDescent="0.35">
      <c r="A4" s="129"/>
      <c r="B4" s="134" t="s">
        <v>265</v>
      </c>
      <c r="C4" s="134" t="s">
        <v>264</v>
      </c>
      <c r="D4" s="134" t="s">
        <v>245</v>
      </c>
      <c r="E4" s="134" t="s">
        <v>246</v>
      </c>
      <c r="F4" s="136"/>
    </row>
    <row r="5" spans="1:7" ht="15" x14ac:dyDescent="0.25">
      <c r="A5" s="120" t="s">
        <v>247</v>
      </c>
      <c r="B5" s="183">
        <v>0</v>
      </c>
      <c r="C5" s="183">
        <v>0</v>
      </c>
      <c r="D5" s="183">
        <v>3</v>
      </c>
      <c r="E5" s="183">
        <v>0</v>
      </c>
      <c r="F5" s="358">
        <v>3</v>
      </c>
      <c r="G5" s="183"/>
    </row>
    <row r="6" spans="1:7" ht="15" x14ac:dyDescent="0.25">
      <c r="A6" s="120" t="s">
        <v>248</v>
      </c>
      <c r="B6" s="183">
        <v>5</v>
      </c>
      <c r="C6" s="183">
        <v>1</v>
      </c>
      <c r="D6" s="183">
        <v>0</v>
      </c>
      <c r="E6" s="183">
        <v>0</v>
      </c>
      <c r="F6" s="358">
        <v>6</v>
      </c>
      <c r="G6" s="183"/>
    </row>
    <row r="7" spans="1:7" ht="15" x14ac:dyDescent="0.25">
      <c r="A7" s="120" t="s">
        <v>249</v>
      </c>
      <c r="B7" s="183">
        <v>0</v>
      </c>
      <c r="C7" s="183">
        <v>0</v>
      </c>
      <c r="D7" s="183">
        <v>1</v>
      </c>
      <c r="E7" s="183">
        <v>0</v>
      </c>
      <c r="F7" s="358">
        <v>1</v>
      </c>
      <c r="G7" s="183"/>
    </row>
    <row r="8" spans="1:7" ht="15" x14ac:dyDescent="0.25">
      <c r="A8" s="120" t="s">
        <v>250</v>
      </c>
      <c r="B8" s="183">
        <v>0</v>
      </c>
      <c r="C8" s="183">
        <v>0</v>
      </c>
      <c r="D8" s="183">
        <v>2</v>
      </c>
      <c r="E8" s="183">
        <v>0</v>
      </c>
      <c r="F8" s="358">
        <v>2</v>
      </c>
      <c r="G8" s="183"/>
    </row>
    <row r="9" spans="1:7" ht="15" x14ac:dyDescent="0.25">
      <c r="A9" s="120" t="s">
        <v>251</v>
      </c>
      <c r="B9" s="183">
        <v>1</v>
      </c>
      <c r="C9" s="183">
        <v>0</v>
      </c>
      <c r="D9" s="183">
        <v>0</v>
      </c>
      <c r="E9" s="183">
        <v>0</v>
      </c>
      <c r="F9" s="358">
        <v>1</v>
      </c>
      <c r="G9" s="183"/>
    </row>
    <row r="10" spans="1:7" ht="15" x14ac:dyDescent="0.25">
      <c r="A10" s="120" t="s">
        <v>252</v>
      </c>
      <c r="B10" s="183">
        <v>1</v>
      </c>
      <c r="C10" s="183">
        <v>0</v>
      </c>
      <c r="D10" s="183">
        <v>1</v>
      </c>
      <c r="E10" s="183">
        <v>1</v>
      </c>
      <c r="F10" s="358">
        <v>3</v>
      </c>
      <c r="G10" s="183"/>
    </row>
    <row r="11" spans="1:7" ht="15" x14ac:dyDescent="0.25">
      <c r="A11" s="120" t="s">
        <v>253</v>
      </c>
      <c r="B11" s="183">
        <v>0</v>
      </c>
      <c r="C11" s="183">
        <v>0</v>
      </c>
      <c r="D11" s="183">
        <v>2</v>
      </c>
      <c r="E11" s="183">
        <v>0</v>
      </c>
      <c r="F11" s="358">
        <v>2</v>
      </c>
      <c r="G11" s="183"/>
    </row>
    <row r="12" spans="1:7" ht="15" x14ac:dyDescent="0.25">
      <c r="A12" s="120" t="s">
        <v>254</v>
      </c>
      <c r="B12" s="183">
        <v>0</v>
      </c>
      <c r="C12" s="183">
        <v>0</v>
      </c>
      <c r="D12" s="183">
        <v>2</v>
      </c>
      <c r="E12" s="183">
        <v>0</v>
      </c>
      <c r="F12" s="358">
        <v>2</v>
      </c>
      <c r="G12" s="183"/>
    </row>
    <row r="13" spans="1:7" ht="15" x14ac:dyDescent="0.25">
      <c r="A13" s="120" t="s">
        <v>255</v>
      </c>
      <c r="B13" s="183">
        <v>1</v>
      </c>
      <c r="C13" s="183">
        <v>0</v>
      </c>
      <c r="D13" s="183">
        <v>0</v>
      </c>
      <c r="E13" s="183">
        <v>0</v>
      </c>
      <c r="F13" s="358">
        <v>1</v>
      </c>
      <c r="G13" s="183"/>
    </row>
    <row r="14" spans="1:7" ht="15" x14ac:dyDescent="0.25">
      <c r="A14" s="120" t="s">
        <v>256</v>
      </c>
      <c r="B14" s="183">
        <v>0</v>
      </c>
      <c r="C14" s="183">
        <v>6</v>
      </c>
      <c r="D14" s="183">
        <v>0</v>
      </c>
      <c r="E14" s="183">
        <v>0</v>
      </c>
      <c r="F14" s="358">
        <v>6</v>
      </c>
      <c r="G14" s="183"/>
    </row>
    <row r="15" spans="1:7" ht="15" x14ac:dyDescent="0.25">
      <c r="A15" s="120" t="s">
        <v>257</v>
      </c>
      <c r="B15" s="183">
        <v>0</v>
      </c>
      <c r="C15" s="183">
        <v>0</v>
      </c>
      <c r="D15" s="183">
        <v>2</v>
      </c>
      <c r="E15" s="183">
        <v>0</v>
      </c>
      <c r="F15" s="358">
        <v>2</v>
      </c>
      <c r="G15" s="183"/>
    </row>
    <row r="16" spans="1:7" ht="15" x14ac:dyDescent="0.25">
      <c r="A16" s="120" t="s">
        <v>258</v>
      </c>
      <c r="B16" s="183">
        <v>2</v>
      </c>
      <c r="C16" s="183">
        <v>0</v>
      </c>
      <c r="D16" s="183">
        <v>1</v>
      </c>
      <c r="E16" s="183">
        <v>0</v>
      </c>
      <c r="F16" s="358">
        <v>3</v>
      </c>
      <c r="G16" s="183"/>
    </row>
    <row r="17" spans="1:7" ht="15" x14ac:dyDescent="0.25">
      <c r="A17" s="120" t="s">
        <v>259</v>
      </c>
      <c r="B17" s="183">
        <v>1</v>
      </c>
      <c r="C17" s="183">
        <v>2</v>
      </c>
      <c r="D17" s="183">
        <v>0</v>
      </c>
      <c r="E17" s="183">
        <v>0</v>
      </c>
      <c r="F17" s="358">
        <v>3</v>
      </c>
      <c r="G17" s="183"/>
    </row>
    <row r="18" spans="1:7" ht="15" x14ac:dyDescent="0.25">
      <c r="A18" s="120" t="s">
        <v>260</v>
      </c>
      <c r="B18" s="183">
        <v>0</v>
      </c>
      <c r="C18" s="183">
        <v>1</v>
      </c>
      <c r="D18" s="183">
        <v>2</v>
      </c>
      <c r="E18" s="183">
        <v>0</v>
      </c>
      <c r="F18" s="358">
        <v>3</v>
      </c>
      <c r="G18" s="183"/>
    </row>
    <row r="19" spans="1:7" ht="15" x14ac:dyDescent="0.25">
      <c r="A19" s="123" t="s">
        <v>261</v>
      </c>
      <c r="B19" s="359">
        <v>11</v>
      </c>
      <c r="C19" s="359">
        <v>10</v>
      </c>
      <c r="D19" s="359">
        <v>16</v>
      </c>
      <c r="E19" s="359">
        <v>1</v>
      </c>
      <c r="F19" s="360">
        <v>38</v>
      </c>
    </row>
    <row r="20" spans="1:7" ht="15" x14ac:dyDescent="0.25">
      <c r="A20" s="361" t="s">
        <v>263</v>
      </c>
      <c r="F20" s="183"/>
    </row>
    <row r="21" spans="1:7" x14ac:dyDescent="0.2">
      <c r="B21" s="183"/>
      <c r="C21" s="183"/>
      <c r="D21" s="183"/>
      <c r="E21" s="183"/>
      <c r="F21" s="183"/>
    </row>
    <row r="39" spans="16:16" x14ac:dyDescent="0.2">
      <c r="P39" t="s">
        <v>410</v>
      </c>
    </row>
  </sheetData>
  <mergeCells count="1">
    <mergeCell ref="B3:E3"/>
  </mergeCells>
  <pageMargins left="0.70866141732283472" right="0.70866141732283472" top="0.74803149606299213" bottom="0.74803149606299213" header="0.31496062992125984" footer="0.31496062992125984"/>
  <pageSetup paperSize="9" scale="80" orientation="portrait" r:id="rId1"/>
  <headerFooter>
    <oddHeader>&amp;RENVIRONMENT AND EMISSIONS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218F3-640A-48A6-8FF1-C9E1F9A4F2AC}">
  <dimension ref="A1:P50"/>
  <sheetViews>
    <sheetView topLeftCell="A9" workbookViewId="0">
      <selection activeCell="G36" sqref="G36"/>
    </sheetView>
  </sheetViews>
  <sheetFormatPr defaultRowHeight="12.75" x14ac:dyDescent="0.2"/>
  <cols>
    <col min="1" max="1" width="23.28515625" bestFit="1" customWidth="1"/>
    <col min="2" max="3" width="16.7109375" bestFit="1" customWidth="1"/>
  </cols>
  <sheetData>
    <row r="1" spans="1:6" ht="15" x14ac:dyDescent="0.25">
      <c r="A1" s="362"/>
      <c r="B1" s="363"/>
      <c r="C1" s="363"/>
      <c r="D1" s="363"/>
      <c r="E1" s="363"/>
      <c r="F1" s="363"/>
    </row>
    <row r="2" spans="1:6" x14ac:dyDescent="0.2">
      <c r="A2" s="315" t="s">
        <v>432</v>
      </c>
    </row>
    <row r="3" spans="1:6" x14ac:dyDescent="0.2">
      <c r="A3" s="315"/>
      <c r="B3">
        <v>1990</v>
      </c>
      <c r="C3">
        <v>2020</v>
      </c>
    </row>
    <row r="4" spans="1:6" x14ac:dyDescent="0.2">
      <c r="A4" s="315" t="s">
        <v>518</v>
      </c>
      <c r="B4" s="364">
        <f>'[1]Table 13.1a'!F24</f>
        <v>0.44588659016059345</v>
      </c>
      <c r="C4" s="364">
        <f>'[1]Table 13.1a'!AD24</f>
        <v>0.58435853542365856</v>
      </c>
    </row>
    <row r="5" spans="1:6" x14ac:dyDescent="0.2">
      <c r="A5" s="315"/>
    </row>
    <row r="6" spans="1:6" x14ac:dyDescent="0.2">
      <c r="A6" s="315"/>
    </row>
    <row r="7" spans="1:6" x14ac:dyDescent="0.2">
      <c r="B7">
        <v>1990</v>
      </c>
      <c r="C7">
        <v>2020</v>
      </c>
      <c r="D7" t="s">
        <v>519</v>
      </c>
    </row>
    <row r="8" spans="1:6" x14ac:dyDescent="0.2">
      <c r="A8" t="s">
        <v>193</v>
      </c>
      <c r="B8" s="151">
        <f>'[1]Table 13.1a'!F20</f>
        <v>150.50831031276721</v>
      </c>
      <c r="C8" s="151">
        <f>'[1]Table 13.1a'!AD20</f>
        <v>47.930267687412851</v>
      </c>
      <c r="D8" s="151">
        <f>(1 - (C8/B8))*100</f>
        <v>68.154404505764319</v>
      </c>
    </row>
    <row r="9" spans="1:6" x14ac:dyDescent="0.2">
      <c r="B9" s="151"/>
      <c r="C9" s="151"/>
      <c r="D9" s="151"/>
    </row>
    <row r="10" spans="1:6" x14ac:dyDescent="0.2">
      <c r="A10" t="s">
        <v>433</v>
      </c>
      <c r="B10" s="151">
        <f>'[1]Table 13.1a'!F8+'[1]Table 13.1a'!F12</f>
        <v>2.6325045826559941</v>
      </c>
      <c r="C10" s="151">
        <f>'[1]Table 13.1a'!AD8+'[1]Table 13.1a'!AD12</f>
        <v>12.230973592221121</v>
      </c>
      <c r="D10" s="151"/>
    </row>
    <row r="11" spans="1:6" x14ac:dyDescent="0.2">
      <c r="A11" t="s">
        <v>434</v>
      </c>
      <c r="B11" s="151">
        <f>B10*100/B8</f>
        <v>1.7490758996532871</v>
      </c>
      <c r="C11" s="151">
        <f>C10*100/C8</f>
        <v>25.518266812086143</v>
      </c>
      <c r="D11" s="151"/>
    </row>
    <row r="13" spans="1:6" x14ac:dyDescent="0.2">
      <c r="A13" t="s">
        <v>435</v>
      </c>
    </row>
    <row r="14" spans="1:6" x14ac:dyDescent="0.2">
      <c r="A14" s="315"/>
      <c r="B14">
        <v>1990</v>
      </c>
      <c r="C14">
        <v>2020</v>
      </c>
    </row>
    <row r="15" spans="1:6" x14ac:dyDescent="0.2">
      <c r="A15" s="315" t="s">
        <v>518</v>
      </c>
      <c r="B15" s="364">
        <f>'[1]Table 13.1a'!F43</f>
        <v>0.16734782048989622</v>
      </c>
      <c r="C15" s="364">
        <f>'[1]Table 13.1a'!AD43</f>
        <v>0.168922316335644</v>
      </c>
    </row>
    <row r="16" spans="1:6" x14ac:dyDescent="0.2">
      <c r="A16" s="315"/>
    </row>
    <row r="17" spans="1:4" x14ac:dyDescent="0.2">
      <c r="A17" s="315"/>
    </row>
    <row r="18" spans="1:4" x14ac:dyDescent="0.2">
      <c r="B18">
        <v>1990</v>
      </c>
      <c r="C18">
        <v>2020</v>
      </c>
      <c r="D18" t="s">
        <v>469</v>
      </c>
    </row>
    <row r="19" spans="1:4" x14ac:dyDescent="0.2">
      <c r="A19" t="s">
        <v>17</v>
      </c>
      <c r="B19" s="151">
        <f>'[1]Table 13.1a'!F40</f>
        <v>7.0365701564936547</v>
      </c>
      <c r="C19" s="151">
        <f>'[1]Table 13.1a'!AD40</f>
        <v>1.9157660618377057</v>
      </c>
      <c r="D19" s="151">
        <f>(1- (C19/B19))*100</f>
        <v>72.774149632122217</v>
      </c>
    </row>
    <row r="20" spans="1:4" x14ac:dyDescent="0.2">
      <c r="B20" s="151"/>
      <c r="C20" s="151"/>
      <c r="D20" s="151"/>
    </row>
    <row r="21" spans="1:4" x14ac:dyDescent="0.2">
      <c r="A21" t="s">
        <v>436</v>
      </c>
      <c r="B21" s="151">
        <f>'[1]Table 13.1a'!F34+'[1]Table 13.1a'!F35</f>
        <v>0.98857965202945119</v>
      </c>
      <c r="C21" s="151">
        <f>'[1]Table 13.1a'!AD34+'[1]Table 13.1a'!AD35</f>
        <v>1.1541889435612687</v>
      </c>
      <c r="D21" s="151"/>
    </row>
    <row r="22" spans="1:4" x14ac:dyDescent="0.2">
      <c r="A22" t="s">
        <v>434</v>
      </c>
      <c r="B22" s="151">
        <f>B21*100/B19</f>
        <v>14.049169269166551</v>
      </c>
      <c r="C22" s="151">
        <f>C21*100/C19</f>
        <v>60.246862419835786</v>
      </c>
      <c r="D22" s="151"/>
    </row>
    <row r="23" spans="1:4" x14ac:dyDescent="0.2">
      <c r="D23" s="151"/>
    </row>
    <row r="24" spans="1:4" x14ac:dyDescent="0.2">
      <c r="A24" t="s">
        <v>437</v>
      </c>
      <c r="B24" s="151">
        <f>SUM('[1]Table 13.1a'!F28:F33)</f>
        <v>2.0184050458895055</v>
      </c>
      <c r="C24" s="151">
        <f>SUM('[1]Table 13.1a'!AD28:AD33)</f>
        <v>0.22388088585158841</v>
      </c>
      <c r="D24" s="151">
        <f t="shared" ref="D24:D42" si="0">(1- (C24/B24))*100</f>
        <v>88.908029817527307</v>
      </c>
    </row>
    <row r="25" spans="1:4" x14ac:dyDescent="0.2">
      <c r="A25" t="s">
        <v>438</v>
      </c>
      <c r="B25" s="151">
        <f>'[1]Table 13.1a'!F38</f>
        <v>3.7586714620554025</v>
      </c>
      <c r="C25" s="151">
        <f>'[1]Table 13.1a'!AD38</f>
        <v>0.47968795623556792</v>
      </c>
      <c r="D25" s="151">
        <f t="shared" si="0"/>
        <v>87.237832274565065</v>
      </c>
    </row>
    <row r="26" spans="1:4" x14ac:dyDescent="0.2">
      <c r="D26" s="151"/>
    </row>
    <row r="27" spans="1:4" x14ac:dyDescent="0.2">
      <c r="A27" t="s">
        <v>439</v>
      </c>
      <c r="D27" s="151"/>
    </row>
    <row r="28" spans="1:4" x14ac:dyDescent="0.2">
      <c r="A28" s="315"/>
      <c r="B28">
        <v>1990</v>
      </c>
      <c r="C28">
        <v>2020</v>
      </c>
    </row>
    <row r="29" spans="1:4" x14ac:dyDescent="0.2">
      <c r="A29" s="315" t="s">
        <v>518</v>
      </c>
      <c r="B29" s="364">
        <f>'[1]Table 13.1a'!F62</f>
        <v>0.23238222310460449</v>
      </c>
      <c r="C29" s="364">
        <f>'[1]Table 13.1a'!AD62</f>
        <v>0.21225566122801492</v>
      </c>
    </row>
    <row r="30" spans="1:4" x14ac:dyDescent="0.2">
      <c r="A30" s="315"/>
    </row>
    <row r="31" spans="1:4" x14ac:dyDescent="0.2">
      <c r="A31" s="315"/>
    </row>
    <row r="32" spans="1:4" x14ac:dyDescent="0.2">
      <c r="B32">
        <v>1990</v>
      </c>
      <c r="C32">
        <v>2020</v>
      </c>
      <c r="D32" s="151">
        <f t="shared" si="0"/>
        <v>-1.5075376884422065</v>
      </c>
    </row>
    <row r="33" spans="1:16" x14ac:dyDescent="0.2">
      <c r="A33" t="s">
        <v>17</v>
      </c>
      <c r="B33" s="151">
        <f>'[1]Table 13.1a'!F59</f>
        <v>6.3815127538917285</v>
      </c>
      <c r="C33" s="151">
        <f>'[1]Table 13.1a'!AD59</f>
        <v>1.3588089887854968</v>
      </c>
      <c r="D33" s="151">
        <f t="shared" si="0"/>
        <v>78.707102199915923</v>
      </c>
    </row>
    <row r="34" spans="1:16" x14ac:dyDescent="0.2">
      <c r="D34" s="151"/>
    </row>
    <row r="35" spans="1:16" x14ac:dyDescent="0.2">
      <c r="A35" t="s">
        <v>436</v>
      </c>
      <c r="B35" s="151">
        <f>'[1]Table 13.1a'!F53+'[1]Table 13.1a'!F54</f>
        <v>0.53865821851948203</v>
      </c>
      <c r="C35" s="151">
        <f>'[1]Table 13.1a'!AD53+'[1]Table 13.1a'!AD54</f>
        <v>0.62554597510066756</v>
      </c>
      <c r="D35" s="151">
        <f t="shared" si="0"/>
        <v>-16.130405810942428</v>
      </c>
    </row>
    <row r="36" spans="1:16" x14ac:dyDescent="0.2">
      <c r="A36" t="s">
        <v>434</v>
      </c>
      <c r="B36" s="151">
        <f>B35*100/B21</f>
        <v>54.48809485544971</v>
      </c>
      <c r="C36" s="151">
        <f>C35*100/C21</f>
        <v>54.197883162052769</v>
      </c>
      <c r="D36" s="151">
        <f t="shared" si="0"/>
        <v>0.53261486599381902</v>
      </c>
    </row>
    <row r="37" spans="1:16" x14ac:dyDescent="0.2">
      <c r="D37" s="151"/>
    </row>
    <row r="38" spans="1:16" x14ac:dyDescent="0.2">
      <c r="A38" t="s">
        <v>437</v>
      </c>
      <c r="B38" s="151">
        <f>SUM('[1]Table 13.1a'!F47:F52)</f>
        <v>2.0184050458895069</v>
      </c>
      <c r="C38" s="151">
        <f>SUM('[1]Table 13.1a'!AD47:AD52)</f>
        <v>0.22388088585158855</v>
      </c>
      <c r="D38" s="151">
        <f t="shared" si="0"/>
        <v>88.908029817527307</v>
      </c>
    </row>
    <row r="39" spans="1:16" x14ac:dyDescent="0.2">
      <c r="A39" t="s">
        <v>440</v>
      </c>
      <c r="B39" s="151">
        <f>B38*100/B24</f>
        <v>100.00000000000007</v>
      </c>
      <c r="C39" s="151">
        <f>C38*100/C24</f>
        <v>100.00000000000006</v>
      </c>
      <c r="D39" s="151">
        <f t="shared" si="0"/>
        <v>1.1102230246251565E-14</v>
      </c>
    </row>
    <row r="40" spans="1:16" x14ac:dyDescent="0.2">
      <c r="B40" s="151"/>
      <c r="C40" s="151"/>
      <c r="D40" s="151"/>
    </row>
    <row r="41" spans="1:16" x14ac:dyDescent="0.2">
      <c r="A41" t="s">
        <v>438</v>
      </c>
      <c r="B41" s="151">
        <f>'[1]Table 13.1a'!F57</f>
        <v>3.5621646323558092</v>
      </c>
      <c r="C41" s="151">
        <f>'[1]Table 13.1a'!AD57</f>
        <v>0.45709154973995858</v>
      </c>
      <c r="D41" s="151">
        <f t="shared" si="0"/>
        <v>87.168152039125019</v>
      </c>
    </row>
    <row r="42" spans="1:16" x14ac:dyDescent="0.2">
      <c r="A42" t="s">
        <v>440</v>
      </c>
      <c r="B42" s="151">
        <f>B41*100/B25</f>
        <v>94.771907263420815</v>
      </c>
      <c r="C42" s="151">
        <f>C41*100/C25</f>
        <v>95.289352963343404</v>
      </c>
      <c r="D42" s="151">
        <f t="shared" si="0"/>
        <v>-0.54599059453803722</v>
      </c>
    </row>
    <row r="44" spans="1:16" x14ac:dyDescent="0.2">
      <c r="A44" t="s">
        <v>520</v>
      </c>
      <c r="B44">
        <f>'[1]Table 13.1c and Chart 13.1'!F19</f>
        <v>38</v>
      </c>
    </row>
    <row r="46" spans="1:16" x14ac:dyDescent="0.2">
      <c r="B46" t="s">
        <v>521</v>
      </c>
    </row>
    <row r="47" spans="1:16" x14ac:dyDescent="0.2">
      <c r="B47" t="s">
        <v>522</v>
      </c>
      <c r="C47" t="s">
        <v>523</v>
      </c>
      <c r="D47" t="s">
        <v>524</v>
      </c>
      <c r="E47" t="s">
        <v>525</v>
      </c>
      <c r="F47" t="s">
        <v>526</v>
      </c>
      <c r="G47" t="s">
        <v>527</v>
      </c>
      <c r="H47" t="s">
        <v>528</v>
      </c>
      <c r="I47" t="s">
        <v>529</v>
      </c>
      <c r="J47" t="s">
        <v>530</v>
      </c>
      <c r="K47" t="s">
        <v>531</v>
      </c>
      <c r="L47" t="s">
        <v>532</v>
      </c>
      <c r="M47" t="s">
        <v>533</v>
      </c>
      <c r="N47" t="s">
        <v>534</v>
      </c>
      <c r="O47" t="s">
        <v>535</v>
      </c>
      <c r="P47" t="s">
        <v>536</v>
      </c>
    </row>
    <row r="48" spans="1:16" x14ac:dyDescent="0.2">
      <c r="A48" t="s">
        <v>537</v>
      </c>
      <c r="B48">
        <f>('[1]Table 13.1a'!P20-'[1]Table 13.1a'!O20)*100/'[1]Table 13.1a'!O20</f>
        <v>-6.8841701244948172</v>
      </c>
      <c r="C48">
        <f>('[1]Table 13.1a'!Q20-'[1]Table 13.1a'!P20)*100/'[1]Table 13.1a'!P20</f>
        <v>0.2582605486149625</v>
      </c>
      <c r="D48">
        <f>('[1]Table 13.1a'!R20-'[1]Table 13.1a'!Q20)*100/'[1]Table 13.1a'!Q20</f>
        <v>-6.323314586949631</v>
      </c>
      <c r="E48">
        <f>('[1]Table 13.1a'!S20-'[1]Table 13.1a'!R20)*100/'[1]Table 13.1a'!R20</f>
        <v>-10.457516446289008</v>
      </c>
      <c r="F48">
        <f>('[1]Table 13.1a'!T20-'[1]Table 13.1a'!S20)*100/'[1]Table 13.1a'!S20</f>
        <v>-5.4923367599474044</v>
      </c>
      <c r="G48">
        <f>('[1]Table 13.1a'!U20-'[1]Table 13.1a'!T20)*100/'[1]Table 13.1a'!T20</f>
        <v>-10.947499430673647</v>
      </c>
      <c r="H48">
        <f>('[1]Table 13.1a'!V20-'[1]Table 13.1a'!U20)*100/'[1]Table 13.1a'!U20</f>
        <v>-6.3276125534888479</v>
      </c>
      <c r="I48">
        <f>('[1]Table 13.1a'!W20-'[1]Table 13.1a'!V20)*100/'[1]Table 13.1a'!V20</f>
        <v>-6.1280751625397176</v>
      </c>
      <c r="J48">
        <f>('[1]Table 13.1a'!X20-'[1]Table 13.1a'!W20)*100/'[1]Table 13.1a'!W20</f>
        <v>5.8174647780858055E-2</v>
      </c>
      <c r="K48">
        <f>('[1]Table 13.1a'!Y20-'[1]Table 13.1a'!X20)*100/'[1]Table 13.1a'!X20</f>
        <v>-1.5180108846171814</v>
      </c>
      <c r="L48">
        <f>('[1]Table 13.1a'!Z20-'[1]Table 13.1a'!Y20)*100/'[1]Table 13.1a'!Y20</f>
        <v>-1.0956951726422692</v>
      </c>
      <c r="M48">
        <f>('[1]Table 13.1a'!AA20-'[1]Table 13.1a'!Z20)*100/'[1]Table 13.1a'!Z20</f>
        <v>-2.7252793885898683</v>
      </c>
      <c r="N48">
        <f>('[1]Table 13.1a'!AB20-'[1]Table 13.1a'!AA20)*100/'[1]Table 13.1a'!AA20</f>
        <v>-2.4167790402812885</v>
      </c>
      <c r="O48">
        <f>('[1]Table 13.1a'!AC20-'[1]Table 13.1a'!AB20)*100/'[1]Table 13.1a'!AB20</f>
        <v>-5.2761374004232318</v>
      </c>
      <c r="P48">
        <f>('[1]Table 13.1a'!AD20-'[1]Table 13.1a'!AC20)*100/'[1]Table 13.1a'!AC20</f>
        <v>-19.213676947768654</v>
      </c>
    </row>
    <row r="49" spans="1:16" x14ac:dyDescent="0.2">
      <c r="A49" t="s">
        <v>184</v>
      </c>
      <c r="B49">
        <f>('[1]Table 13.1a'!P40-'[1]Table 13.1a'!O40)*100/'[1]Table 13.1a'!O40</f>
        <v>-6.4093217568144469</v>
      </c>
      <c r="C49">
        <f>('[1]Table 13.1a'!Q40-'[1]Table 13.1a'!P40)*100/'[1]Table 13.1a'!P40</f>
        <v>-14.119059670976826</v>
      </c>
      <c r="D49">
        <f>('[1]Table 13.1a'!R40-'[1]Table 13.1a'!Q40)*100/'[1]Table 13.1a'!Q40</f>
        <v>-9.5024285778753317</v>
      </c>
      <c r="E49">
        <f>('[1]Table 13.1a'!S40-'[1]Table 13.1a'!R40)*100/'[1]Table 13.1a'!R40</f>
        <v>-8.8744427949833469</v>
      </c>
      <c r="F49">
        <f>('[1]Table 13.1a'!T40-'[1]Table 13.1a'!S40)*100/'[1]Table 13.1a'!S40</f>
        <v>-8.1113530232484141</v>
      </c>
      <c r="G49">
        <f>('[1]Table 13.1a'!U40-'[1]Table 13.1a'!T40)*100/'[1]Table 13.1a'!T40</f>
        <v>-11.25150576338458</v>
      </c>
      <c r="H49">
        <f>('[1]Table 13.1a'!V40-'[1]Table 13.1a'!U40)*100/'[1]Table 13.1a'!U40</f>
        <v>-5.015634767571755</v>
      </c>
      <c r="I49">
        <f>('[1]Table 13.1a'!W40-'[1]Table 13.1a'!V40)*100/'[1]Table 13.1a'!V40</f>
        <v>-6.4209371285323282</v>
      </c>
      <c r="J49">
        <f>('[1]Table 13.1a'!X40-'[1]Table 13.1a'!W40)*100/'[1]Table 13.1a'!W40</f>
        <v>-3.6022929595004567</v>
      </c>
      <c r="K49">
        <f>('[1]Table 13.1a'!Y40-'[1]Table 13.1a'!X40)*100/'[1]Table 13.1a'!X40</f>
        <v>-4.7331663166317384</v>
      </c>
      <c r="L49">
        <f>('[1]Table 13.1a'!Z40-'[1]Table 13.1a'!Y40)*100/'[1]Table 13.1a'!Y40</f>
        <v>-1.1156351044807857</v>
      </c>
      <c r="M49">
        <f>('[1]Table 13.1a'!AA40-'[1]Table 13.1a'!Z40)*100/'[1]Table 13.1a'!Z40</f>
        <v>-0.43686497075760466</v>
      </c>
      <c r="N49">
        <f>('[1]Table 13.1a'!AB40-'[1]Table 13.1a'!AA40)*100/'[1]Table 13.1a'!AA40</f>
        <v>-2.2621137293989135</v>
      </c>
      <c r="O49">
        <f>('[1]Table 13.1a'!AC40-'[1]Table 13.1a'!AB40)*100/'[1]Table 13.1a'!AB40</f>
        <v>-2.2320429675152784</v>
      </c>
      <c r="P49">
        <f>('[1]Table 13.1a'!AD40-'[1]Table 13.1a'!AC40)*100/'[1]Table 13.1a'!AC40</f>
        <v>-24.249179512275884</v>
      </c>
    </row>
    <row r="50" spans="1:16" x14ac:dyDescent="0.2">
      <c r="A50" t="s">
        <v>538</v>
      </c>
      <c r="B50">
        <f>('[1]Table 13.1a'!P59-'[1]Table 13.1a'!O59)*100/'[1]Table 13.1a'!O59</f>
        <v>-7.3619089171125882</v>
      </c>
      <c r="C50">
        <f>('[1]Table 13.1a'!Q59-'[1]Table 13.1a'!P59)*100/'[1]Table 13.1a'!P59</f>
        <v>-15.731182157003415</v>
      </c>
      <c r="D50">
        <f>('[1]Table 13.1a'!R59-'[1]Table 13.1a'!Q59)*100/'[1]Table 13.1a'!Q59</f>
        <v>-10.640078734098724</v>
      </c>
      <c r="E50">
        <f>('[1]Table 13.1a'!S59-'[1]Table 13.1a'!R59)*100/'[1]Table 13.1a'!R59</f>
        <v>-9.9395164774814049</v>
      </c>
      <c r="F50">
        <f>('[1]Table 13.1a'!T59-'[1]Table 13.1a'!S59)*100/'[1]Table 13.1a'!S59</f>
        <v>-9.164782360391742</v>
      </c>
      <c r="G50">
        <f>('[1]Table 13.1a'!U59-'[1]Table 13.1a'!T59)*100/'[1]Table 13.1a'!T59</f>
        <v>-13.058746814165756</v>
      </c>
      <c r="H50">
        <f>('[1]Table 13.1a'!V59-'[1]Table 13.1a'!U59)*100/'[1]Table 13.1a'!U59</f>
        <v>-5.9881012750446301</v>
      </c>
      <c r="I50">
        <f>('[1]Table 13.1a'!W59-'[1]Table 13.1a'!V59)*100/'[1]Table 13.1a'!V59</f>
        <v>-7.9820436598293139</v>
      </c>
      <c r="J50">
        <f>('[1]Table 13.1a'!X59-'[1]Table 13.1a'!W59)*100/'[1]Table 13.1a'!W59</f>
        <v>-5.0572974564688167</v>
      </c>
      <c r="K50">
        <f>('[1]Table 13.1a'!Y59-'[1]Table 13.1a'!X59)*100/'[1]Table 13.1a'!X59</f>
        <v>-6.3308302956773312</v>
      </c>
      <c r="L50">
        <f>('[1]Table 13.1a'!Z59-'[1]Table 13.1a'!Y59)*100/'[1]Table 13.1a'!Y59</f>
        <v>-2.1918396404839524</v>
      </c>
      <c r="M50">
        <f>('[1]Table 13.1a'!AA59-'[1]Table 13.1a'!Z59)*100/'[1]Table 13.1a'!Z59</f>
        <v>-2.0760272568174987</v>
      </c>
      <c r="N50">
        <f>('[1]Table 13.1a'!AB59-'[1]Table 13.1a'!AA59)*100/'[1]Table 13.1a'!AA59</f>
        <v>-2.9078096889350911</v>
      </c>
      <c r="O50">
        <f>('[1]Table 13.1a'!AC59-'[1]Table 13.1a'!AB59)*100/'[1]Table 13.1a'!AB59</f>
        <v>-3.3626234734474774</v>
      </c>
      <c r="P50">
        <f>('[1]Table 13.1a'!AD59-'[1]Table 13.1a'!AC59)*100/'[1]Table 13.1a'!AC59</f>
        <v>-25.558126860727711</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98"/>
  <sheetViews>
    <sheetView zoomScale="84" zoomScaleNormal="84" workbookViewId="0">
      <pane xSplit="1" ySplit="2" topLeftCell="B3" activePane="bottomRight" state="frozen"/>
      <selection activeCell="AH48" sqref="AH48"/>
      <selection pane="topRight" activeCell="AH48" sqref="AH48"/>
      <selection pane="bottomLeft" activeCell="AH48" sqref="AH48"/>
      <selection pane="bottomRight" activeCell="T52" sqref="T52"/>
    </sheetView>
  </sheetViews>
  <sheetFormatPr defaultRowHeight="15" x14ac:dyDescent="0.25"/>
  <cols>
    <col min="1" max="1" width="62.28515625" style="198" customWidth="1"/>
    <col min="2" max="23" width="9.28515625" style="198" customWidth="1"/>
    <col min="24" max="16384" width="9.140625" style="198"/>
  </cols>
  <sheetData>
    <row r="1" spans="1:29" ht="17.25" thickBot="1" x14ac:dyDescent="0.35">
      <c r="A1" s="197" t="s">
        <v>357</v>
      </c>
    </row>
    <row r="2" spans="1:29" ht="16.5" thickBot="1" x14ac:dyDescent="0.3">
      <c r="A2" s="199" t="s">
        <v>50</v>
      </c>
      <c r="B2" s="269">
        <v>1990</v>
      </c>
      <c r="C2" s="269">
        <v>1995</v>
      </c>
      <c r="D2" s="270">
        <v>1998</v>
      </c>
      <c r="E2" s="269">
        <v>1999</v>
      </c>
      <c r="F2" s="269">
        <v>2000</v>
      </c>
      <c r="G2" s="269">
        <v>2001</v>
      </c>
      <c r="H2" s="269">
        <v>2002</v>
      </c>
      <c r="I2" s="269">
        <v>2003</v>
      </c>
      <c r="J2" s="269">
        <v>2004</v>
      </c>
      <c r="K2" s="269">
        <v>2005</v>
      </c>
      <c r="L2" s="269">
        <v>2006</v>
      </c>
      <c r="M2" s="269">
        <v>2007</v>
      </c>
      <c r="N2" s="269">
        <v>2008</v>
      </c>
      <c r="O2" s="269">
        <v>2009</v>
      </c>
      <c r="P2" s="269">
        <v>2010</v>
      </c>
      <c r="Q2" s="269">
        <v>2011</v>
      </c>
      <c r="R2" s="269">
        <v>2012</v>
      </c>
      <c r="S2" s="269">
        <v>2013</v>
      </c>
      <c r="T2" s="269">
        <v>2014</v>
      </c>
      <c r="U2" s="269">
        <v>2015</v>
      </c>
      <c r="V2" s="269">
        <v>2016</v>
      </c>
      <c r="W2" s="269">
        <v>2017</v>
      </c>
      <c r="X2" s="269">
        <v>2018</v>
      </c>
      <c r="Y2" s="269">
        <v>2019</v>
      </c>
      <c r="Z2" s="269">
        <v>2020</v>
      </c>
    </row>
    <row r="3" spans="1:29" ht="15.75" x14ac:dyDescent="0.25">
      <c r="A3" s="200" t="s">
        <v>21</v>
      </c>
      <c r="B3" s="366">
        <v>0.59246625963328925</v>
      </c>
      <c r="C3" s="257">
        <v>0.60389936911385711</v>
      </c>
      <c r="D3" s="257">
        <v>0.60241710419116401</v>
      </c>
      <c r="E3" s="256">
        <v>0.5864868691538091</v>
      </c>
      <c r="F3" s="256">
        <v>0.55447201809174107</v>
      </c>
      <c r="G3" s="256">
        <v>0.55486733752093764</v>
      </c>
      <c r="H3" s="256">
        <v>0.57208137141683379</v>
      </c>
      <c r="I3" s="256">
        <v>0.58336893124038114</v>
      </c>
      <c r="J3" s="256">
        <v>0.53300668342886715</v>
      </c>
      <c r="K3" s="256">
        <v>0.53319459313333817</v>
      </c>
      <c r="L3" s="256">
        <v>0.542161284527922</v>
      </c>
      <c r="M3" s="255">
        <v>0.57018882505145274</v>
      </c>
      <c r="N3" s="256">
        <v>0.52197433679382377</v>
      </c>
      <c r="O3" s="256">
        <v>0.52670147551380064</v>
      </c>
      <c r="P3" s="256">
        <v>0.54225478929590665</v>
      </c>
      <c r="Q3" s="256">
        <v>0.49838713256523709</v>
      </c>
      <c r="R3" s="256">
        <v>0.47928843303569257</v>
      </c>
      <c r="S3" s="256">
        <v>0.48581999404261828</v>
      </c>
      <c r="T3" s="256">
        <v>0.47909866834068171</v>
      </c>
      <c r="U3" s="256">
        <v>0.46383298591683275</v>
      </c>
      <c r="V3" s="256">
        <v>0.44550400233184212</v>
      </c>
      <c r="W3" s="256">
        <v>0.46056029841807034</v>
      </c>
      <c r="X3" s="256">
        <v>0.39208155019017848</v>
      </c>
      <c r="Y3" s="256">
        <v>0.43159508003922586</v>
      </c>
      <c r="Z3" s="256">
        <v>0.33274408775192732</v>
      </c>
      <c r="AB3" s="411"/>
    </row>
    <row r="4" spans="1:29" ht="15.75" x14ac:dyDescent="0.25">
      <c r="A4" s="200" t="s">
        <v>20</v>
      </c>
      <c r="B4" s="266">
        <v>5.748497657829331</v>
      </c>
      <c r="C4" s="257">
        <v>5.7899861317253549</v>
      </c>
      <c r="D4" s="257">
        <v>5.9886273313105463</v>
      </c>
      <c r="E4" s="257">
        <v>6.0658327674502264</v>
      </c>
      <c r="F4" s="257">
        <v>6.0403911298868422</v>
      </c>
      <c r="G4" s="257">
        <v>6.0281178640451953</v>
      </c>
      <c r="H4" s="257">
        <v>6.2360173649462345</v>
      </c>
      <c r="I4" s="257">
        <v>6.1608855896216603</v>
      </c>
      <c r="J4" s="257">
        <v>6.2056396740645496</v>
      </c>
      <c r="K4" s="257">
        <v>6.2004650196017224</v>
      </c>
      <c r="L4" s="257">
        <v>6.2631915392573552</v>
      </c>
      <c r="M4" s="367">
        <v>6.2860478341010761</v>
      </c>
      <c r="N4" s="257">
        <v>6.1232991478224612</v>
      </c>
      <c r="O4" s="257">
        <v>5.9531136669806921</v>
      </c>
      <c r="P4" s="257">
        <v>5.7078313765349389</v>
      </c>
      <c r="Q4" s="257">
        <v>5.6000931615538008</v>
      </c>
      <c r="R4" s="257">
        <v>5.5921695806244083</v>
      </c>
      <c r="S4" s="257">
        <v>5.4822257320528003</v>
      </c>
      <c r="T4" s="257">
        <v>5.4744152477178663</v>
      </c>
      <c r="U4" s="257">
        <v>5.4796914772365763</v>
      </c>
      <c r="V4" s="257">
        <v>5.5549689896778602</v>
      </c>
      <c r="W4" s="257">
        <v>5.6432319360779628</v>
      </c>
      <c r="X4" s="257">
        <v>5.5201480957016038</v>
      </c>
      <c r="Y4" s="257">
        <v>5.3691451843544744</v>
      </c>
      <c r="Z4" s="257">
        <v>3.9432836112362937</v>
      </c>
      <c r="AB4" s="411"/>
    </row>
    <row r="5" spans="1:29" ht="15.75" x14ac:dyDescent="0.25">
      <c r="A5" s="200" t="s">
        <v>179</v>
      </c>
      <c r="B5" s="266">
        <v>1.8561162381743972</v>
      </c>
      <c r="C5" s="257">
        <v>1.8118808305040532</v>
      </c>
      <c r="D5" s="257">
        <v>1.8300333420149861</v>
      </c>
      <c r="E5" s="257">
        <v>1.7860225964727154</v>
      </c>
      <c r="F5" s="257">
        <v>1.7415791024233962</v>
      </c>
      <c r="G5" s="257">
        <v>1.7181304807975315</v>
      </c>
      <c r="H5" s="257">
        <v>1.7335638871769752</v>
      </c>
      <c r="I5" s="257">
        <v>1.8004647433692138</v>
      </c>
      <c r="J5" s="257">
        <v>1.8536606845130674</v>
      </c>
      <c r="K5" s="257">
        <v>1.9127147134721727</v>
      </c>
      <c r="L5" s="257">
        <v>1.9646260909547413</v>
      </c>
      <c r="M5" s="367">
        <v>2.0098052243523488</v>
      </c>
      <c r="N5" s="257">
        <v>1.8939082264778393</v>
      </c>
      <c r="O5" s="257">
        <v>1.7564028450384894</v>
      </c>
      <c r="P5" s="257">
        <v>1.7861755224356888</v>
      </c>
      <c r="Q5" s="257">
        <v>1.7246787845271994</v>
      </c>
      <c r="R5" s="257">
        <v>1.7416178968022118</v>
      </c>
      <c r="S5" s="257">
        <v>1.7328166758635524</v>
      </c>
      <c r="T5" s="257">
        <v>1.7098138303150554</v>
      </c>
      <c r="U5" s="257">
        <v>1.7444745756920135</v>
      </c>
      <c r="V5" s="257">
        <v>1.8058687220100942</v>
      </c>
      <c r="W5" s="257">
        <v>1.8557726326308308</v>
      </c>
      <c r="X5" s="257">
        <v>1.8179664295414022</v>
      </c>
      <c r="Y5" s="257">
        <v>1.7393314993495421</v>
      </c>
      <c r="Z5" s="257">
        <v>1.5217597746566707</v>
      </c>
      <c r="AB5" s="411"/>
      <c r="AC5" s="411"/>
    </row>
    <row r="6" spans="1:29" ht="15.75" x14ac:dyDescent="0.25">
      <c r="A6" s="200" t="s">
        <v>180</v>
      </c>
      <c r="B6" s="266">
        <v>0.93072484935600452</v>
      </c>
      <c r="C6" s="257">
        <v>0.99974825762108677</v>
      </c>
      <c r="D6" s="257">
        <v>1.1407133977152817</v>
      </c>
      <c r="E6" s="257">
        <v>1.1374970490736545</v>
      </c>
      <c r="F6" s="257">
        <v>1.1041634275728893</v>
      </c>
      <c r="G6" s="257">
        <v>1.0908332034232213</v>
      </c>
      <c r="H6" s="257">
        <v>1.1154193986980045</v>
      </c>
      <c r="I6" s="257">
        <v>1.1512216778293001</v>
      </c>
      <c r="J6" s="257">
        <v>1.1808956308300667</v>
      </c>
      <c r="K6" s="257">
        <v>1.2238163121733001</v>
      </c>
      <c r="L6" s="257">
        <v>1.2674249149110588</v>
      </c>
      <c r="M6" s="367">
        <v>1.3311326746179402</v>
      </c>
      <c r="N6" s="257">
        <v>1.2725959249992078</v>
      </c>
      <c r="O6" s="257">
        <v>1.255104000705487</v>
      </c>
      <c r="P6" s="257">
        <v>1.2830860114280338</v>
      </c>
      <c r="Q6" s="257">
        <v>1.2793526004683906</v>
      </c>
      <c r="R6" s="257">
        <v>1.2945753344817601</v>
      </c>
      <c r="S6" s="257">
        <v>1.3121910694225893</v>
      </c>
      <c r="T6" s="257">
        <v>1.3704693688006762</v>
      </c>
      <c r="U6" s="257">
        <v>1.440637912886896</v>
      </c>
      <c r="V6" s="257">
        <v>1.5600216868684982</v>
      </c>
      <c r="W6" s="257">
        <v>1.6716382938164893</v>
      </c>
      <c r="X6" s="257">
        <v>1.6351732114279782</v>
      </c>
      <c r="Y6" s="257">
        <v>1.5705489637249086</v>
      </c>
      <c r="Z6" s="257">
        <v>1.3928291046809451</v>
      </c>
      <c r="AB6" s="411"/>
    </row>
    <row r="7" spans="1:29" ht="15.75" x14ac:dyDescent="0.25">
      <c r="A7" s="200" t="s">
        <v>19</v>
      </c>
      <c r="B7" s="266">
        <v>3.7490543664836826E-2</v>
      </c>
      <c r="C7" s="257">
        <v>2.6273752986518708E-2</v>
      </c>
      <c r="D7" s="257">
        <v>2.8996249347237588E-2</v>
      </c>
      <c r="E7" s="257">
        <v>3.2479806142595234E-2</v>
      </c>
      <c r="F7" s="257">
        <v>3.3048927397059551E-2</v>
      </c>
      <c r="G7" s="257">
        <v>3.3688861756624638E-2</v>
      </c>
      <c r="H7" s="257">
        <v>3.7441969620479368E-2</v>
      </c>
      <c r="I7" s="257">
        <v>4.1408883592150454E-2</v>
      </c>
      <c r="J7" s="257">
        <v>3.8738604460915926E-2</v>
      </c>
      <c r="K7" s="257">
        <v>3.9071810358566661E-2</v>
      </c>
      <c r="L7" s="257">
        <v>3.6846867876207466E-2</v>
      </c>
      <c r="M7" s="367">
        <v>4.0531762836708389E-2</v>
      </c>
      <c r="N7" s="257">
        <v>3.928281288826261E-2</v>
      </c>
      <c r="O7" s="257">
        <v>3.8972267217594919E-2</v>
      </c>
      <c r="P7" s="257">
        <v>3.4452900304983568E-2</v>
      </c>
      <c r="Q7" s="257">
        <v>3.4414739731392904E-2</v>
      </c>
      <c r="R7" s="257">
        <v>3.358511915597498E-2</v>
      </c>
      <c r="S7" s="257">
        <v>3.2749241461897644E-2</v>
      </c>
      <c r="T7" s="257">
        <v>3.3559769469264832E-2</v>
      </c>
      <c r="U7" s="257">
        <v>3.3215433138335762E-2</v>
      </c>
      <c r="V7" s="257">
        <v>3.2263542955237555E-2</v>
      </c>
      <c r="W7" s="257">
        <v>3.3847485750538205E-2</v>
      </c>
      <c r="X7" s="257">
        <v>3.2811920096908254E-2</v>
      </c>
      <c r="Y7" s="257">
        <v>3.3044737697741203E-2</v>
      </c>
      <c r="Z7" s="257">
        <v>2.4886382137184269E-2</v>
      </c>
      <c r="AB7" s="411"/>
    </row>
    <row r="8" spans="1:29" ht="19.5" thickBot="1" x14ac:dyDescent="0.3">
      <c r="A8" s="201" t="s">
        <v>557</v>
      </c>
      <c r="B8" s="257">
        <v>1.56934278200371E-2</v>
      </c>
      <c r="C8" s="257">
        <v>1.6429519625163501E-2</v>
      </c>
      <c r="D8" s="257">
        <v>1.8646650983958665E-2</v>
      </c>
      <c r="E8" s="257">
        <v>2.0056386120716373E-2</v>
      </c>
      <c r="F8" s="257">
        <v>2.410922310162868E-2</v>
      </c>
      <c r="G8" s="257">
        <v>3.4051105604242224E-2</v>
      </c>
      <c r="H8" s="257">
        <v>4.4740478199133418E-2</v>
      </c>
      <c r="I8" s="257">
        <v>5.054945406000589E-2</v>
      </c>
      <c r="J8" s="257">
        <v>5.300593479832634E-2</v>
      </c>
      <c r="K8" s="257">
        <v>5.5898564536014501E-2</v>
      </c>
      <c r="L8" s="257">
        <v>5.9869693115947017E-2</v>
      </c>
      <c r="M8" s="367">
        <v>6.0163345354055077E-2</v>
      </c>
      <c r="N8" s="257">
        <v>6.8336064002822966E-2</v>
      </c>
      <c r="O8" s="257">
        <v>6.4997475129066534E-2</v>
      </c>
      <c r="P8" s="257">
        <v>6.483621876459203E-2</v>
      </c>
      <c r="Q8" s="257">
        <v>6.1057822965896416E-2</v>
      </c>
      <c r="R8" s="257">
        <v>5.9990075899074222E-2</v>
      </c>
      <c r="S8" s="257">
        <v>5.8430447203635022E-2</v>
      </c>
      <c r="T8" s="257">
        <v>5.8242270740892846E-2</v>
      </c>
      <c r="U8" s="257">
        <v>5.4709396590081047E-2</v>
      </c>
      <c r="V8" s="257">
        <v>5.2365410662964212E-2</v>
      </c>
      <c r="W8" s="257">
        <v>5.2145871499191296E-2</v>
      </c>
      <c r="X8" s="257">
        <v>5.9619248809237108E-2</v>
      </c>
      <c r="Y8" s="257">
        <v>6.760360551269165E-2</v>
      </c>
      <c r="Z8" s="257">
        <v>6.5216222288003722E-2</v>
      </c>
      <c r="AB8" s="411"/>
    </row>
    <row r="9" spans="1:29" ht="19.5" thickBot="1" x14ac:dyDescent="0.3">
      <c r="A9" s="202" t="s">
        <v>358</v>
      </c>
      <c r="B9" s="258">
        <f>SUM(B3:B8)</f>
        <v>9.1809889764778969</v>
      </c>
      <c r="C9" s="258">
        <f t="shared" ref="C9:Z9" si="0">SUM(C3:C8)</f>
        <v>9.248217861576034</v>
      </c>
      <c r="D9" s="258">
        <f t="shared" si="0"/>
        <v>9.6094340755631737</v>
      </c>
      <c r="E9" s="258">
        <f t="shared" si="0"/>
        <v>9.6283754744137173</v>
      </c>
      <c r="F9" s="258">
        <f t="shared" si="0"/>
        <v>9.4977638284735573</v>
      </c>
      <c r="G9" s="258">
        <f t="shared" si="0"/>
        <v>9.4596888531477532</v>
      </c>
      <c r="H9" s="258">
        <f t="shared" si="0"/>
        <v>9.7392644700576589</v>
      </c>
      <c r="I9" s="258">
        <f t="shared" si="0"/>
        <v>9.7878992797127111</v>
      </c>
      <c r="J9" s="258">
        <f t="shared" si="0"/>
        <v>9.8649472120957942</v>
      </c>
      <c r="K9" s="258">
        <f t="shared" si="0"/>
        <v>9.9651610132751145</v>
      </c>
      <c r="L9" s="258">
        <f t="shared" si="0"/>
        <v>10.134120390643233</v>
      </c>
      <c r="M9" s="258">
        <f t="shared" si="0"/>
        <v>10.297869666313582</v>
      </c>
      <c r="N9" s="258">
        <f t="shared" si="0"/>
        <v>9.9193965129844184</v>
      </c>
      <c r="O9" s="258">
        <f t="shared" si="0"/>
        <v>9.5952917305851297</v>
      </c>
      <c r="P9" s="258">
        <f t="shared" si="0"/>
        <v>9.4186368187641456</v>
      </c>
      <c r="Q9" s="258">
        <f t="shared" si="0"/>
        <v>9.1979842418119162</v>
      </c>
      <c r="R9" s="258">
        <f t="shared" si="0"/>
        <v>9.2012264399991217</v>
      </c>
      <c r="S9" s="258">
        <f t="shared" si="0"/>
        <v>9.1042331600470945</v>
      </c>
      <c r="T9" s="258">
        <f t="shared" si="0"/>
        <v>9.1255991553844389</v>
      </c>
      <c r="U9" s="258">
        <f t="shared" si="0"/>
        <v>9.2165617814607348</v>
      </c>
      <c r="V9" s="258">
        <f t="shared" si="0"/>
        <v>9.4509923545064964</v>
      </c>
      <c r="W9" s="258">
        <f t="shared" si="0"/>
        <v>9.7171965181930826</v>
      </c>
      <c r="X9" s="258">
        <f t="shared" si="0"/>
        <v>9.457800455767309</v>
      </c>
      <c r="Y9" s="258">
        <f t="shared" si="0"/>
        <v>9.2112690706785845</v>
      </c>
      <c r="Z9" s="258">
        <f t="shared" si="0"/>
        <v>7.2807191827510254</v>
      </c>
    </row>
    <row r="10" spans="1:29" ht="16.5" thickBot="1" x14ac:dyDescent="0.3">
      <c r="A10" s="203" t="s">
        <v>18</v>
      </c>
      <c r="B10" s="260">
        <v>0.12355831958065321</v>
      </c>
      <c r="C10" s="260">
        <v>0.12620159975216294</v>
      </c>
      <c r="D10" s="260">
        <v>0.14414991539209412</v>
      </c>
      <c r="E10" s="260">
        <v>0.14232958678200516</v>
      </c>
      <c r="F10" s="260">
        <v>0.14422582847684934</v>
      </c>
      <c r="G10" s="260">
        <v>0.1485723797637318</v>
      </c>
      <c r="H10" s="260">
        <v>0.14750655741703131</v>
      </c>
      <c r="I10" s="260">
        <v>0.14901080984742163</v>
      </c>
      <c r="J10" s="260">
        <v>0.1544759544340015</v>
      </c>
      <c r="K10" s="260">
        <v>0.15370912373305279</v>
      </c>
      <c r="L10" s="260">
        <v>0.15828013565791538</v>
      </c>
      <c r="M10" s="259">
        <v>0.16942553049723874</v>
      </c>
      <c r="N10" s="260">
        <v>0.17006350199665041</v>
      </c>
      <c r="O10" s="260">
        <v>0.16996724769050858</v>
      </c>
      <c r="P10" s="260">
        <v>0.17059350410268931</v>
      </c>
      <c r="Q10" s="260">
        <v>0.16430117901349001</v>
      </c>
      <c r="R10" s="260">
        <v>0.16769768677647312</v>
      </c>
      <c r="S10" s="260">
        <v>0.16790592404856691</v>
      </c>
      <c r="T10" s="260">
        <v>0.17133178810599334</v>
      </c>
      <c r="U10" s="260">
        <v>0.16794545806342231</v>
      </c>
      <c r="V10" s="260">
        <v>0.1673126355860739</v>
      </c>
      <c r="W10" s="260">
        <v>0.16545485119598208</v>
      </c>
      <c r="X10" s="260">
        <v>0.15686625662715675</v>
      </c>
      <c r="Y10" s="260">
        <v>0.16137556070930045</v>
      </c>
      <c r="Z10" s="260">
        <v>0.12363732309273909</v>
      </c>
    </row>
    <row r="11" spans="1:29" ht="18.75" x14ac:dyDescent="0.25">
      <c r="A11" s="200" t="s">
        <v>554</v>
      </c>
      <c r="B11" s="257">
        <v>1.3152789612383022</v>
      </c>
      <c r="C11" s="257">
        <v>1.4639451975216753</v>
      </c>
      <c r="D11" s="257">
        <v>1.7651701988257438</v>
      </c>
      <c r="E11" s="257">
        <v>1.5969689893521626</v>
      </c>
      <c r="F11" s="257">
        <v>1.4439789423236484</v>
      </c>
      <c r="G11" s="257">
        <v>1.5650152413364535</v>
      </c>
      <c r="H11" s="257">
        <v>1.4035431997572447</v>
      </c>
      <c r="I11" s="257">
        <v>1.3413504573872235</v>
      </c>
      <c r="J11" s="257">
        <v>1.5168722215446167</v>
      </c>
      <c r="K11" s="257">
        <v>1.6247214113691106</v>
      </c>
      <c r="L11" s="257">
        <v>1.703643530553413</v>
      </c>
      <c r="M11" s="367">
        <v>1.7542304448643813</v>
      </c>
      <c r="N11" s="257">
        <v>1.7895963600248008</v>
      </c>
      <c r="O11" s="257">
        <v>1.6428628781135453</v>
      </c>
      <c r="P11" s="257">
        <v>1.4443714661468532</v>
      </c>
      <c r="Q11" s="257">
        <v>1.5665583694841372</v>
      </c>
      <c r="R11" s="257">
        <v>1.4740391273186064</v>
      </c>
      <c r="S11" s="257">
        <v>1.5440814676649237</v>
      </c>
      <c r="T11" s="257">
        <v>1.6601310283326447</v>
      </c>
      <c r="U11" s="257">
        <v>1.726661616803584</v>
      </c>
      <c r="V11" s="257">
        <v>1.8172514861284654</v>
      </c>
      <c r="W11" s="257">
        <v>1.9301456763869058</v>
      </c>
      <c r="X11" s="257">
        <v>1.9032801858527155</v>
      </c>
      <c r="Y11" s="257">
        <v>1.9080307498884812</v>
      </c>
      <c r="Z11" s="257">
        <v>0.80645739130054628</v>
      </c>
    </row>
    <row r="12" spans="1:29" ht="18.75" x14ac:dyDescent="0.25">
      <c r="A12" s="200" t="s">
        <v>553</v>
      </c>
      <c r="B12" s="257">
        <v>0.85350405514524208</v>
      </c>
      <c r="C12" s="257">
        <v>0.74161581548629651</v>
      </c>
      <c r="D12" s="257">
        <v>0.82111096338365941</v>
      </c>
      <c r="E12" s="257">
        <v>0.85372723445106535</v>
      </c>
      <c r="F12" s="257">
        <v>0.8476030861485685</v>
      </c>
      <c r="G12" s="257">
        <v>0.88499350877328342</v>
      </c>
      <c r="H12" s="257">
        <v>0.91346709830226447</v>
      </c>
      <c r="I12" s="257">
        <v>0.92582906227232309</v>
      </c>
      <c r="J12" s="257">
        <v>0.94382717636576574</v>
      </c>
      <c r="K12" s="257">
        <v>1.0037650692945463</v>
      </c>
      <c r="L12" s="257">
        <v>1.0290562233261806</v>
      </c>
      <c r="M12" s="367">
        <v>1.0266961386024667</v>
      </c>
      <c r="N12" s="257">
        <v>0.94915817633130906</v>
      </c>
      <c r="O12" s="257">
        <v>0.84485439249536431</v>
      </c>
      <c r="P12" s="257">
        <v>0.78171025827472662</v>
      </c>
      <c r="Q12" s="257">
        <v>0.7687823902594334</v>
      </c>
      <c r="R12" s="257">
        <v>0.74302725285695981</v>
      </c>
      <c r="S12" s="257">
        <v>0.74580989066763992</v>
      </c>
      <c r="T12" s="257">
        <v>0.71736889518970137</v>
      </c>
      <c r="U12" s="257">
        <v>0.70268122087397067</v>
      </c>
      <c r="V12" s="257">
        <v>0.64734791599817954</v>
      </c>
      <c r="W12" s="257">
        <v>0.68684358050968608</v>
      </c>
      <c r="X12" s="257">
        <v>0.65919631729200057</v>
      </c>
      <c r="Y12" s="257">
        <v>0.62990581244604904</v>
      </c>
      <c r="Z12" s="257">
        <v>0.34988666078695868</v>
      </c>
    </row>
    <row r="13" spans="1:29" ht="19.5" thickBot="1" x14ac:dyDescent="0.3">
      <c r="A13" s="200" t="s">
        <v>426</v>
      </c>
      <c r="B13" s="257">
        <v>3.4271494911698208</v>
      </c>
      <c r="C13" s="257">
        <v>4.2604584738974518</v>
      </c>
      <c r="D13" s="257">
        <v>4.2066428713968023</v>
      </c>
      <c r="E13" s="257">
        <v>4.2568414701153392</v>
      </c>
      <c r="F13" s="257">
        <v>3.8408473473594094</v>
      </c>
      <c r="G13" s="257">
        <v>3.5356576599161142</v>
      </c>
      <c r="H13" s="257">
        <v>3.7438875445134574</v>
      </c>
      <c r="I13" s="257">
        <v>3.5065964224129309</v>
      </c>
      <c r="J13" s="257">
        <v>3.3167390476888841</v>
      </c>
      <c r="K13" s="257">
        <v>3.2382946978466003</v>
      </c>
      <c r="L13" s="257">
        <v>2.9184604873674704</v>
      </c>
      <c r="M13" s="367">
        <v>3.0154014196337742</v>
      </c>
      <c r="N13" s="257">
        <v>2.8179859687477853</v>
      </c>
      <c r="O13" s="257">
        <v>2.6982181529109019</v>
      </c>
      <c r="P13" s="257">
        <v>2.5366828853931214</v>
      </c>
      <c r="Q13" s="257">
        <v>2.1580620008940943</v>
      </c>
      <c r="R13" s="257">
        <v>1.9382280927940836</v>
      </c>
      <c r="S13" s="257">
        <v>1.7922713163852251</v>
      </c>
      <c r="T13" s="257">
        <v>1.8618211867934122</v>
      </c>
      <c r="U13" s="257">
        <v>1.9793567302225443</v>
      </c>
      <c r="V13" s="257">
        <v>2.0621834628591214</v>
      </c>
      <c r="W13" s="257">
        <v>1.967028024050439</v>
      </c>
      <c r="X13" s="257">
        <v>2.0562365213625955</v>
      </c>
      <c r="Y13" s="257">
        <v>2.0408553442176198</v>
      </c>
      <c r="Z13" s="257">
        <v>1.7751209738279479</v>
      </c>
    </row>
    <row r="14" spans="1:29" ht="16.5" thickBot="1" x14ac:dyDescent="0.3">
      <c r="A14" s="204" t="s">
        <v>17</v>
      </c>
      <c r="B14" s="258">
        <f t="shared" ref="B14:Z14" si="1">SUM(B9,B10,B11:B13)</f>
        <v>14.900479803611915</v>
      </c>
      <c r="C14" s="258">
        <f t="shared" si="1"/>
        <v>15.840438948233622</v>
      </c>
      <c r="D14" s="258">
        <f t="shared" si="1"/>
        <v>16.546508024561472</v>
      </c>
      <c r="E14" s="261">
        <f t="shared" si="1"/>
        <v>16.478242755114291</v>
      </c>
      <c r="F14" s="261">
        <f t="shared" si="1"/>
        <v>15.774419032782031</v>
      </c>
      <c r="G14" s="261">
        <f t="shared" si="1"/>
        <v>15.593927642937334</v>
      </c>
      <c r="H14" s="261">
        <f t="shared" si="1"/>
        <v>15.947668870047657</v>
      </c>
      <c r="I14" s="261">
        <f t="shared" si="1"/>
        <v>15.71068603163261</v>
      </c>
      <c r="J14" s="261">
        <f t="shared" si="1"/>
        <v>15.796861612129062</v>
      </c>
      <c r="K14" s="261">
        <f t="shared" si="1"/>
        <v>15.985651315518425</v>
      </c>
      <c r="L14" s="261">
        <f t="shared" si="1"/>
        <v>15.943560767548211</v>
      </c>
      <c r="M14" s="261">
        <f t="shared" si="1"/>
        <v>16.263623199911446</v>
      </c>
      <c r="N14" s="261">
        <f t="shared" si="1"/>
        <v>15.646200520084964</v>
      </c>
      <c r="O14" s="261">
        <f t="shared" si="1"/>
        <v>14.951194401795449</v>
      </c>
      <c r="P14" s="261">
        <f t="shared" si="1"/>
        <v>14.351994932681535</v>
      </c>
      <c r="Q14" s="261">
        <f t="shared" si="1"/>
        <v>13.855688181463071</v>
      </c>
      <c r="R14" s="261">
        <f t="shared" si="1"/>
        <v>13.524218599745245</v>
      </c>
      <c r="S14" s="261">
        <f t="shared" si="1"/>
        <v>13.354301758813451</v>
      </c>
      <c r="T14" s="261">
        <f t="shared" si="1"/>
        <v>13.536252053806189</v>
      </c>
      <c r="U14" s="261">
        <f t="shared" si="1"/>
        <v>13.793206807424257</v>
      </c>
      <c r="V14" s="261">
        <f t="shared" si="1"/>
        <v>14.145087855078337</v>
      </c>
      <c r="W14" s="261">
        <f t="shared" si="1"/>
        <v>14.466668650336095</v>
      </c>
      <c r="X14" s="261">
        <f t="shared" si="1"/>
        <v>14.233379736901776</v>
      </c>
      <c r="Y14" s="261">
        <f t="shared" si="1"/>
        <v>13.951436537940037</v>
      </c>
      <c r="Z14" s="369">
        <f t="shared" si="1"/>
        <v>10.335821531759217</v>
      </c>
    </row>
    <row r="15" spans="1:29" ht="16.5" thickBot="1" x14ac:dyDescent="0.3">
      <c r="A15" s="205" t="s">
        <v>16</v>
      </c>
      <c r="B15" s="267">
        <v>66.657137105923866</v>
      </c>
      <c r="C15" s="262">
        <v>64.457359649352711</v>
      </c>
      <c r="D15" s="262">
        <v>64.21092893415063</v>
      </c>
      <c r="E15" s="262">
        <v>61.410067962434738</v>
      </c>
      <c r="F15" s="262">
        <v>63.854314010365528</v>
      </c>
      <c r="G15" s="262">
        <v>62.749602761896647</v>
      </c>
      <c r="H15" s="262">
        <v>58.282301059486784</v>
      </c>
      <c r="I15" s="262">
        <v>58.617668673632146</v>
      </c>
      <c r="J15" s="262">
        <v>55.99004809842333</v>
      </c>
      <c r="K15" s="262">
        <v>54.071406031220292</v>
      </c>
      <c r="L15" s="262">
        <v>56.211547569006513</v>
      </c>
      <c r="M15" s="262">
        <v>51.721548644664182</v>
      </c>
      <c r="N15" s="262">
        <v>49.81262256884888</v>
      </c>
      <c r="O15" s="262">
        <v>46.252763147667736</v>
      </c>
      <c r="P15" s="262">
        <v>49.544091663384542</v>
      </c>
      <c r="Q15" s="262">
        <v>42.896211291604125</v>
      </c>
      <c r="R15" s="263">
        <v>43.480454109832834</v>
      </c>
      <c r="S15" s="262">
        <v>41.708456376786032</v>
      </c>
      <c r="T15" s="262">
        <v>37.916957457280404</v>
      </c>
      <c r="U15" s="264">
        <v>37.055539031290387</v>
      </c>
      <c r="V15" s="262">
        <v>32.074665062925618</v>
      </c>
      <c r="W15" s="265">
        <v>30.795596808774416</v>
      </c>
      <c r="X15" s="265">
        <v>32.216853619939243</v>
      </c>
      <c r="Y15" s="265">
        <v>31.449372916862281</v>
      </c>
      <c r="Z15" s="265">
        <v>29.615671728998173</v>
      </c>
    </row>
    <row r="16" spans="1:29" ht="19.5" thickBot="1" x14ac:dyDescent="0.3">
      <c r="A16" s="206" t="s">
        <v>555</v>
      </c>
      <c r="B16" s="268">
        <v>81.557616909535781</v>
      </c>
      <c r="C16" s="262">
        <v>80.297798597586336</v>
      </c>
      <c r="D16" s="262">
        <v>80.757436958712105</v>
      </c>
      <c r="E16" s="262">
        <v>77.888310717549032</v>
      </c>
      <c r="F16" s="262">
        <v>79.628733043147562</v>
      </c>
      <c r="G16" s="262">
        <v>78.343530404833984</v>
      </c>
      <c r="H16" s="262">
        <v>74.229969929534448</v>
      </c>
      <c r="I16" s="262">
        <v>74.328354705264758</v>
      </c>
      <c r="J16" s="262">
        <v>71.786909710552393</v>
      </c>
      <c r="K16" s="262">
        <v>70.057057346738716</v>
      </c>
      <c r="L16" s="262">
        <v>72.155108336554719</v>
      </c>
      <c r="M16" s="262">
        <v>67.985171844575618</v>
      </c>
      <c r="N16" s="262">
        <v>65.45882308893384</v>
      </c>
      <c r="O16" s="262">
        <v>61.20395754946319</v>
      </c>
      <c r="P16" s="262">
        <v>63.896086596066084</v>
      </c>
      <c r="Q16" s="262">
        <v>56.751899473067198</v>
      </c>
      <c r="R16" s="263">
        <v>57.004672709578081</v>
      </c>
      <c r="S16" s="263">
        <v>55.062758135599481</v>
      </c>
      <c r="T16" s="262">
        <v>51.453209511086591</v>
      </c>
      <c r="U16" s="263">
        <v>50.848745838714642</v>
      </c>
      <c r="V16" s="263">
        <v>46.219752918003948</v>
      </c>
      <c r="W16" s="262">
        <v>45.262265459110509</v>
      </c>
      <c r="X16" s="262">
        <v>46.450233356841018</v>
      </c>
      <c r="Y16" s="262">
        <v>45.400809454802314</v>
      </c>
      <c r="Z16" s="262">
        <v>39.951493260757388</v>
      </c>
    </row>
    <row r="17" spans="1:26" ht="19.5" thickBot="1" x14ac:dyDescent="0.3">
      <c r="A17" s="206" t="s">
        <v>556</v>
      </c>
      <c r="B17" s="258">
        <f>100*B14/B16</f>
        <v>18.269881303839004</v>
      </c>
      <c r="C17" s="258">
        <f t="shared" ref="C17:Z17" si="2">100*C14/C16</f>
        <v>19.727114846097123</v>
      </c>
      <c r="D17" s="258">
        <f t="shared" si="2"/>
        <v>20.489144588653808</v>
      </c>
      <c r="E17" s="368">
        <f t="shared" si="2"/>
        <v>21.156246172638554</v>
      </c>
      <c r="F17" s="368">
        <f t="shared" si="2"/>
        <v>19.809958578939739</v>
      </c>
      <c r="G17" s="368">
        <f t="shared" si="2"/>
        <v>19.904550589381088</v>
      </c>
      <c r="H17" s="368">
        <f t="shared" si="2"/>
        <v>21.484137586458104</v>
      </c>
      <c r="I17" s="368">
        <f t="shared" si="2"/>
        <v>21.136867745735</v>
      </c>
      <c r="J17" s="368">
        <f t="shared" si="2"/>
        <v>22.005211919307602</v>
      </c>
      <c r="K17" s="368">
        <f t="shared" si="2"/>
        <v>22.81804563443113</v>
      </c>
      <c r="L17" s="368">
        <f t="shared" si="2"/>
        <v>22.096232872636399</v>
      </c>
      <c r="M17" s="368">
        <f t="shared" si="2"/>
        <v>23.922309466382682</v>
      </c>
      <c r="N17" s="368">
        <f t="shared" si="2"/>
        <v>23.902355376642934</v>
      </c>
      <c r="O17" s="368">
        <f t="shared" si="2"/>
        <v>24.428476524107687</v>
      </c>
      <c r="P17" s="368">
        <f t="shared" si="2"/>
        <v>22.461461565574425</v>
      </c>
      <c r="Q17" s="368">
        <f t="shared" si="2"/>
        <v>24.414492396044963</v>
      </c>
      <c r="R17" s="368">
        <f t="shared" si="2"/>
        <v>23.724754405041729</v>
      </c>
      <c r="S17" s="368">
        <f t="shared" si="2"/>
        <v>24.252874739631967</v>
      </c>
      <c r="T17" s="368">
        <f t="shared" si="2"/>
        <v>26.307886684677154</v>
      </c>
      <c r="U17" s="368">
        <f t="shared" si="2"/>
        <v>27.125952823250447</v>
      </c>
      <c r="V17" s="368">
        <f t="shared" si="2"/>
        <v>30.603988472574482</v>
      </c>
      <c r="W17" s="368">
        <f t="shared" si="2"/>
        <v>31.961874872138562</v>
      </c>
      <c r="X17" s="368">
        <f t="shared" si="2"/>
        <v>30.642213630140002</v>
      </c>
      <c r="Y17" s="368">
        <f t="shared" si="2"/>
        <v>30.729488538809104</v>
      </c>
      <c r="Z17" s="368">
        <f t="shared" si="2"/>
        <v>25.870926686767039</v>
      </c>
    </row>
    <row r="18" spans="1:26" x14ac:dyDescent="0.25">
      <c r="A18" s="207" t="s">
        <v>544</v>
      </c>
    </row>
    <row r="19" spans="1:26" x14ac:dyDescent="0.25">
      <c r="A19" s="310" t="s">
        <v>545</v>
      </c>
    </row>
    <row r="20" spans="1:26" ht="13.5" customHeight="1" x14ac:dyDescent="0.25">
      <c r="A20" s="208" t="s">
        <v>384</v>
      </c>
      <c r="B20" s="209"/>
      <c r="C20" s="209"/>
      <c r="D20" s="209"/>
      <c r="E20" s="209"/>
      <c r="F20" s="209"/>
      <c r="G20" s="209"/>
      <c r="H20" s="209"/>
      <c r="I20" s="209"/>
      <c r="J20" s="209"/>
      <c r="K20" s="209"/>
      <c r="L20" s="209"/>
      <c r="M20" s="209"/>
      <c r="N20" s="209"/>
      <c r="Z20" s="408"/>
    </row>
    <row r="21" spans="1:26" ht="11.25" customHeight="1" x14ac:dyDescent="0.25">
      <c r="A21" s="208" t="s">
        <v>383</v>
      </c>
      <c r="B21" s="209"/>
      <c r="C21" s="209"/>
      <c r="D21" s="209"/>
      <c r="E21" s="209"/>
      <c r="F21" s="209"/>
      <c r="G21" s="209"/>
      <c r="H21" s="209"/>
      <c r="I21" s="209"/>
      <c r="J21" s="209"/>
      <c r="K21" s="209"/>
      <c r="L21" s="209"/>
      <c r="M21" s="209"/>
      <c r="N21" s="209"/>
    </row>
    <row r="22" spans="1:26" ht="13.5" customHeight="1" x14ac:dyDescent="0.25">
      <c r="A22" s="210" t="s">
        <v>359</v>
      </c>
      <c r="B22" s="211"/>
      <c r="C22" s="211"/>
      <c r="D22" s="211"/>
      <c r="E22" s="211"/>
      <c r="F22" s="211"/>
      <c r="G22" s="211"/>
      <c r="H22" s="211"/>
    </row>
    <row r="23" spans="1:26" ht="14.25" customHeight="1" x14ac:dyDescent="0.25">
      <c r="A23" s="214" t="s">
        <v>546</v>
      </c>
      <c r="B23" s="210"/>
      <c r="C23" s="210"/>
      <c r="D23" s="210"/>
      <c r="E23" s="210"/>
      <c r="F23" s="210"/>
      <c r="G23" s="210"/>
      <c r="H23" s="212"/>
      <c r="I23" s="213"/>
      <c r="J23" s="213"/>
      <c r="K23" s="213"/>
      <c r="L23" s="213"/>
      <c r="M23" s="213"/>
      <c r="N23" s="213"/>
    </row>
    <row r="24" spans="1:26" ht="14.25" customHeight="1" x14ac:dyDescent="0.25">
      <c r="A24" s="378" t="s">
        <v>547</v>
      </c>
      <c r="B24" s="210"/>
      <c r="C24" s="210"/>
      <c r="D24" s="210"/>
      <c r="E24" s="210"/>
      <c r="F24" s="210"/>
      <c r="G24" s="210"/>
      <c r="H24" s="212"/>
      <c r="I24" s="213"/>
      <c r="J24" s="213"/>
      <c r="K24" s="213"/>
      <c r="L24" s="213"/>
      <c r="M24" s="213"/>
      <c r="N24" s="213"/>
    </row>
    <row r="26" spans="1:26" ht="33.75" thickBot="1" x14ac:dyDescent="0.35">
      <c r="A26" s="295" t="s">
        <v>463</v>
      </c>
    </row>
    <row r="27" spans="1:26" ht="15.75" thickBot="1" x14ac:dyDescent="0.3">
      <c r="A27" s="215" t="s">
        <v>50</v>
      </c>
      <c r="B27" s="254">
        <v>1990</v>
      </c>
      <c r="C27" s="254">
        <v>1995</v>
      </c>
      <c r="D27" s="254">
        <v>1998</v>
      </c>
      <c r="E27" s="254">
        <v>1999</v>
      </c>
      <c r="F27" s="254">
        <v>2000</v>
      </c>
      <c r="G27" s="254">
        <v>2001</v>
      </c>
      <c r="H27" s="254">
        <v>2002</v>
      </c>
      <c r="I27" s="254">
        <v>2003</v>
      </c>
      <c r="J27" s="254">
        <v>2004</v>
      </c>
      <c r="K27" s="254">
        <v>2005</v>
      </c>
      <c r="L27" s="254">
        <v>2006</v>
      </c>
      <c r="M27" s="254">
        <v>2007</v>
      </c>
      <c r="N27" s="254">
        <v>2008</v>
      </c>
      <c r="O27" s="254">
        <v>2009</v>
      </c>
      <c r="P27" s="254">
        <v>2010</v>
      </c>
      <c r="Q27" s="254">
        <v>2011</v>
      </c>
      <c r="R27" s="254">
        <v>2012</v>
      </c>
      <c r="S27" s="254">
        <v>2013</v>
      </c>
      <c r="T27" s="254">
        <v>2014</v>
      </c>
      <c r="U27" s="254">
        <v>2015</v>
      </c>
      <c r="V27" s="254">
        <v>2016</v>
      </c>
      <c r="W27" s="254">
        <v>2017</v>
      </c>
      <c r="X27" s="254">
        <v>2018</v>
      </c>
      <c r="Y27" s="254">
        <v>2019</v>
      </c>
      <c r="Z27" s="254">
        <v>2020</v>
      </c>
    </row>
    <row r="28" spans="1:26" ht="15.75" thickBot="1" x14ac:dyDescent="0.3">
      <c r="A28" s="425" t="s">
        <v>360</v>
      </c>
      <c r="B28" s="426"/>
      <c r="C28" s="426"/>
      <c r="D28" s="426"/>
      <c r="E28" s="426"/>
      <c r="F28" s="426"/>
      <c r="G28" s="426"/>
      <c r="H28" s="426"/>
      <c r="I28" s="426"/>
      <c r="J28" s="426"/>
      <c r="K28" s="426"/>
      <c r="L28" s="426"/>
      <c r="M28" s="426"/>
      <c r="N28" s="426"/>
      <c r="O28" s="426"/>
      <c r="P28" s="426"/>
      <c r="Q28" s="426"/>
      <c r="R28" s="426"/>
      <c r="S28" s="426"/>
      <c r="T28" s="426"/>
      <c r="U28" s="426"/>
      <c r="V28" s="426"/>
      <c r="W28" s="426"/>
      <c r="X28" s="293"/>
      <c r="Y28" s="293"/>
      <c r="Z28" s="293"/>
    </row>
    <row r="29" spans="1:26" ht="18.75" x14ac:dyDescent="0.25">
      <c r="A29" s="216" t="s">
        <v>361</v>
      </c>
      <c r="B29" s="271">
        <v>13.319887171889237</v>
      </c>
      <c r="C29" s="271">
        <v>14.091273371365842</v>
      </c>
      <c r="D29" s="271">
        <v>14.521259800732135</v>
      </c>
      <c r="E29" s="271">
        <v>14.624955439084967</v>
      </c>
      <c r="F29" s="271">
        <v>14.087391889572055</v>
      </c>
      <c r="G29" s="271">
        <v>13.802438951693048</v>
      </c>
      <c r="H29" s="271">
        <v>14.320053659335452</v>
      </c>
      <c r="I29" s="271">
        <v>14.160107168384785</v>
      </c>
      <c r="J29" s="271">
        <v>14.082395422577568</v>
      </c>
      <c r="K29" s="271">
        <v>14.172744548626229</v>
      </c>
      <c r="L29" s="271">
        <v>14.063954159097875</v>
      </c>
      <c r="M29" s="271">
        <v>14.3383432120526</v>
      </c>
      <c r="N29" s="271">
        <v>13.709366079231655</v>
      </c>
      <c r="O29" s="271">
        <v>13.174181353433339</v>
      </c>
      <c r="P29" s="271">
        <v>12.777965306357558</v>
      </c>
      <c r="Q29" s="271">
        <v>12.165568725044009</v>
      </c>
      <c r="R29" s="271">
        <v>11.928495267783987</v>
      </c>
      <c r="S29" s="271">
        <v>11.689048284424889</v>
      </c>
      <c r="T29" s="271">
        <v>11.752665455342441</v>
      </c>
      <c r="U29" s="271">
        <v>11.940566423699263</v>
      </c>
      <c r="V29" s="271">
        <v>12.197964765694675</v>
      </c>
      <c r="W29" s="271">
        <v>12.402916131109817</v>
      </c>
      <c r="X29" s="271">
        <v>12.196440172937056</v>
      </c>
      <c r="Y29" s="332">
        <v>11.912787609472929</v>
      </c>
      <c r="Z29" s="332">
        <v>9.4227587612981942</v>
      </c>
    </row>
    <row r="30" spans="1:26" ht="18.75" x14ac:dyDescent="0.25">
      <c r="A30" s="217" t="s">
        <v>362</v>
      </c>
      <c r="B30" s="272">
        <v>0.10088691639830477</v>
      </c>
      <c r="C30" s="272">
        <v>7.9602471179364254E-2</v>
      </c>
      <c r="D30" s="272">
        <v>6.4776764123988625E-2</v>
      </c>
      <c r="E30" s="272">
        <v>5.9755162634230002E-2</v>
      </c>
      <c r="F30" s="272">
        <v>5.4015654284782479E-2</v>
      </c>
      <c r="G30" s="272">
        <v>4.7793363480895502E-2</v>
      </c>
      <c r="H30" s="272">
        <v>4.3964770223074837E-2</v>
      </c>
      <c r="I30" s="272">
        <v>3.9081061430803532E-2</v>
      </c>
      <c r="J30" s="272">
        <v>3.5293903180994887E-2</v>
      </c>
      <c r="K30" s="272">
        <v>3.2327118898277399E-2</v>
      </c>
      <c r="L30" s="272">
        <v>2.9713475894068548E-2</v>
      </c>
      <c r="M30" s="272">
        <v>2.7411240188931738E-2</v>
      </c>
      <c r="N30" s="272">
        <v>2.430220434399492E-2</v>
      </c>
      <c r="O30" s="272">
        <v>1.7916146841257124E-2</v>
      </c>
      <c r="P30" s="272">
        <v>1.5784145626085603E-2</v>
      </c>
      <c r="Q30" s="272">
        <v>1.3748969579155789E-2</v>
      </c>
      <c r="R30" s="272">
        <v>1.2196414452377888E-2</v>
      </c>
      <c r="S30" s="272">
        <v>1.0750850185245161E-2</v>
      </c>
      <c r="T30" s="272">
        <v>9.8678168266925197E-3</v>
      </c>
      <c r="U30" s="272">
        <v>8.9892531473663856E-3</v>
      </c>
      <c r="V30" s="272">
        <v>8.3962863066181434E-3</v>
      </c>
      <c r="W30" s="272">
        <v>8.6195364586680989E-3</v>
      </c>
      <c r="X30" s="272">
        <v>8.1659679442119236E-3</v>
      </c>
      <c r="Y30" s="272">
        <v>8.0456556681150811E-3</v>
      </c>
      <c r="Z30" s="272">
        <v>6.16386940459399E-3</v>
      </c>
    </row>
    <row r="31" spans="1:26" ht="19.5" thickBot="1" x14ac:dyDescent="0.3">
      <c r="A31" s="218" t="s">
        <v>363</v>
      </c>
      <c r="B31" s="273">
        <v>0.16442675408606794</v>
      </c>
      <c r="C31" s="273">
        <v>0.20561790816673989</v>
      </c>
      <c r="D31" s="273">
        <v>0.19530126087960817</v>
      </c>
      <c r="E31" s="273">
        <v>0.1965631640429325</v>
      </c>
      <c r="F31" s="273">
        <v>0.18903254660154725</v>
      </c>
      <c r="G31" s="273">
        <v>0.178680086426941</v>
      </c>
      <c r="H31" s="273">
        <v>0.18010724073188644</v>
      </c>
      <c r="I31" s="273">
        <v>0.17014734442979995</v>
      </c>
      <c r="J31" s="273">
        <v>0.16230006482588116</v>
      </c>
      <c r="K31" s="273">
        <v>0.15585823662480938</v>
      </c>
      <c r="L31" s="273">
        <v>0.14624960200285403</v>
      </c>
      <c r="M31" s="273">
        <v>0.14363830280552972</v>
      </c>
      <c r="N31" s="273">
        <v>0.12293587648450958</v>
      </c>
      <c r="O31" s="273">
        <v>0.11623402340731039</v>
      </c>
      <c r="P31" s="273">
        <v>0.11387401455103574</v>
      </c>
      <c r="Q31" s="273">
        <v>0.10981211735576971</v>
      </c>
      <c r="R31" s="273">
        <v>0.10948779019027259</v>
      </c>
      <c r="S31" s="273">
        <v>0.11042115653839074</v>
      </c>
      <c r="T31" s="273">
        <v>0.11358775330441</v>
      </c>
      <c r="U31" s="273">
        <v>0.11698951377404429</v>
      </c>
      <c r="V31" s="273">
        <v>0.12147531694857659</v>
      </c>
      <c r="W31" s="273">
        <v>0.12498730638070443</v>
      </c>
      <c r="X31" s="273">
        <v>0.12549341016779414</v>
      </c>
      <c r="Y31" s="273">
        <v>0.12257252291051021</v>
      </c>
      <c r="Z31" s="273">
        <v>0.10044150975588582</v>
      </c>
    </row>
    <row r="32" spans="1:26" ht="26.25" thickBot="1" x14ac:dyDescent="0.3">
      <c r="A32" s="252" t="s">
        <v>386</v>
      </c>
      <c r="B32" s="274">
        <f>SUM(B29:B31)</f>
        <v>13.585200842373608</v>
      </c>
      <c r="C32" s="274">
        <f t="shared" ref="C32:X32" si="3">SUM(C29:C31)</f>
        <v>14.376493750711946</v>
      </c>
      <c r="D32" s="274">
        <f t="shared" si="3"/>
        <v>14.781337825735733</v>
      </c>
      <c r="E32" s="274">
        <f t="shared" si="3"/>
        <v>14.881273765762131</v>
      </c>
      <c r="F32" s="274">
        <f t="shared" si="3"/>
        <v>14.330440090458385</v>
      </c>
      <c r="G32" s="274">
        <f t="shared" si="3"/>
        <v>14.028912401600884</v>
      </c>
      <c r="H32" s="274">
        <f t="shared" si="3"/>
        <v>14.544125670290413</v>
      </c>
      <c r="I32" s="274">
        <f t="shared" si="3"/>
        <v>14.369335574245389</v>
      </c>
      <c r="J32" s="274">
        <f t="shared" si="3"/>
        <v>14.279989390584443</v>
      </c>
      <c r="K32" s="274">
        <f t="shared" si="3"/>
        <v>14.360929904149314</v>
      </c>
      <c r="L32" s="274">
        <f t="shared" si="3"/>
        <v>14.239917236994797</v>
      </c>
      <c r="M32" s="274">
        <f t="shared" si="3"/>
        <v>14.509392755047061</v>
      </c>
      <c r="N32" s="274">
        <f t="shared" si="3"/>
        <v>13.85660416006016</v>
      </c>
      <c r="O32" s="274">
        <f t="shared" si="3"/>
        <v>13.308331523681906</v>
      </c>
      <c r="P32" s="274">
        <f t="shared" si="3"/>
        <v>12.907623466534679</v>
      </c>
      <c r="Q32" s="274">
        <f t="shared" si="3"/>
        <v>12.289129811978935</v>
      </c>
      <c r="R32" s="274">
        <f t="shared" si="3"/>
        <v>12.050179472426636</v>
      </c>
      <c r="S32" s="274">
        <f t="shared" si="3"/>
        <v>11.810220291148523</v>
      </c>
      <c r="T32" s="274">
        <f t="shared" si="3"/>
        <v>11.876121025473545</v>
      </c>
      <c r="U32" s="274">
        <f t="shared" si="3"/>
        <v>12.066545190620673</v>
      </c>
      <c r="V32" s="274">
        <f t="shared" si="3"/>
        <v>12.327836368949869</v>
      </c>
      <c r="W32" s="274">
        <f t="shared" si="3"/>
        <v>12.536522973949191</v>
      </c>
      <c r="X32" s="274">
        <f t="shared" si="3"/>
        <v>12.330099551049061</v>
      </c>
      <c r="Y32" s="274">
        <f t="shared" ref="Y32:Z32" si="4">SUM(Y29:Y31)</f>
        <v>12.043405788051553</v>
      </c>
      <c r="Z32" s="274">
        <f t="shared" si="4"/>
        <v>9.5293641404586733</v>
      </c>
    </row>
    <row r="33" spans="1:26" ht="15.75" thickBot="1" x14ac:dyDescent="0.3">
      <c r="A33" s="427" t="s">
        <v>364</v>
      </c>
      <c r="B33" s="428"/>
      <c r="C33" s="428"/>
      <c r="D33" s="428"/>
      <c r="E33" s="428"/>
      <c r="F33" s="428"/>
      <c r="G33" s="428"/>
      <c r="H33" s="428"/>
      <c r="I33" s="428"/>
      <c r="J33" s="428"/>
      <c r="K33" s="428"/>
      <c r="L33" s="428"/>
      <c r="M33" s="428"/>
      <c r="N33" s="428"/>
      <c r="O33" s="428"/>
      <c r="P33" s="428"/>
      <c r="Q33" s="428"/>
      <c r="R33" s="428"/>
      <c r="S33" s="428"/>
      <c r="T33" s="428"/>
      <c r="U33" s="428"/>
      <c r="V33" s="428"/>
      <c r="W33" s="428"/>
      <c r="X33" s="293"/>
      <c r="Y33" s="293"/>
      <c r="Z33" s="293"/>
    </row>
    <row r="34" spans="1:26" ht="18.75" x14ac:dyDescent="0.25">
      <c r="A34" s="219" t="s">
        <v>361</v>
      </c>
      <c r="B34" s="271">
        <v>1.2988501432434978</v>
      </c>
      <c r="C34" s="271">
        <v>1.4463684216207566</v>
      </c>
      <c r="D34" s="271">
        <v>1.74421792568713</v>
      </c>
      <c r="E34" s="271">
        <v>1.5786460276483658</v>
      </c>
      <c r="F34" s="271">
        <v>1.4275621559934766</v>
      </c>
      <c r="G34" s="271">
        <v>1.547004087110591</v>
      </c>
      <c r="H34" s="271">
        <v>1.3875701330114101</v>
      </c>
      <c r="I34" s="271">
        <v>1.3265689511036749</v>
      </c>
      <c r="J34" s="271">
        <v>1.500252304410727</v>
      </c>
      <c r="K34" s="271">
        <v>1.6072770422725979</v>
      </c>
      <c r="L34" s="271">
        <v>1.685345212402348</v>
      </c>
      <c r="M34" s="271">
        <v>1.735426602727312</v>
      </c>
      <c r="N34" s="271">
        <v>1.7696270452828404</v>
      </c>
      <c r="O34" s="271">
        <v>1.6245901165435077</v>
      </c>
      <c r="P34" s="271">
        <v>1.4287019360568869</v>
      </c>
      <c r="Q34" s="271">
        <v>1.5495653147982897</v>
      </c>
      <c r="R34" s="271">
        <v>1.4583594122787273</v>
      </c>
      <c r="S34" s="271">
        <v>1.5276835110666453</v>
      </c>
      <c r="T34" s="271">
        <v>1.6424416121289807</v>
      </c>
      <c r="U34" s="271">
        <v>1.7086963159498425</v>
      </c>
      <c r="V34" s="271">
        <v>1.7983599587110541</v>
      </c>
      <c r="W34" s="271">
        <v>1.9103787727450232</v>
      </c>
      <c r="X34" s="271">
        <v>1.8838407822966186</v>
      </c>
      <c r="Y34" s="332">
        <v>1.8884311939498839</v>
      </c>
      <c r="Z34" s="332">
        <v>0.79752846379508346</v>
      </c>
    </row>
    <row r="35" spans="1:26" ht="18.75" x14ac:dyDescent="0.25">
      <c r="A35" s="220" t="s">
        <v>362</v>
      </c>
      <c r="B35" s="272">
        <v>7.0577509950545949E-4</v>
      </c>
      <c r="C35" s="272">
        <v>5.3527634399811884E-4</v>
      </c>
      <c r="D35" s="272">
        <v>6.0783166559400664E-4</v>
      </c>
      <c r="E35" s="272">
        <v>4.8692621747281086E-4</v>
      </c>
      <c r="F35" s="272">
        <v>3.8430788289496235E-4</v>
      </c>
      <c r="G35" s="272">
        <v>3.8808906856397307E-4</v>
      </c>
      <c r="H35" s="272">
        <v>3.461653884790734E-4</v>
      </c>
      <c r="I35" s="272">
        <v>3.1096682966246577E-4</v>
      </c>
      <c r="J35" s="272">
        <v>3.1448729108062782E-4</v>
      </c>
      <c r="K35" s="272">
        <v>2.9551271363460361E-4</v>
      </c>
      <c r="L35" s="272">
        <v>3.050210326111069E-4</v>
      </c>
      <c r="M35" s="272">
        <v>3.1487023836992425E-4</v>
      </c>
      <c r="N35" s="272">
        <v>3.7853488361397819E-4</v>
      </c>
      <c r="O35" s="272">
        <v>3.4001650492791107E-4</v>
      </c>
      <c r="P35" s="272">
        <v>2.7043366391918367E-4</v>
      </c>
      <c r="Q35" s="272">
        <v>2.9344057226319122E-4</v>
      </c>
      <c r="R35" s="272">
        <v>2.5220306034637655E-4</v>
      </c>
      <c r="S35" s="272">
        <v>2.6468127466914388E-4</v>
      </c>
      <c r="T35" s="272">
        <v>2.8180214174627709E-4</v>
      </c>
      <c r="U35" s="272">
        <v>2.7057670216528118E-4</v>
      </c>
      <c r="V35" s="272">
        <v>2.8529713691401865E-4</v>
      </c>
      <c r="W35" s="272">
        <v>2.7222364431998526E-4</v>
      </c>
      <c r="X35" s="272">
        <v>2.6318826652484671E-4</v>
      </c>
      <c r="Y35" s="272">
        <v>2.6510884899671018E-4</v>
      </c>
      <c r="Z35" s="272">
        <v>1.4827535716371618E-4</v>
      </c>
    </row>
    <row r="36" spans="1:26" ht="19.5" thickBot="1" x14ac:dyDescent="0.3">
      <c r="A36" s="221" t="s">
        <v>363</v>
      </c>
      <c r="B36" s="273">
        <v>1.5723042895299088E-2</v>
      </c>
      <c r="C36" s="273">
        <v>1.7041499556920671E-2</v>
      </c>
      <c r="D36" s="273">
        <v>2.0344441473019871E-2</v>
      </c>
      <c r="E36" s="273">
        <v>1.7836035486323964E-2</v>
      </c>
      <c r="F36" s="273">
        <v>1.6032478447276947E-2</v>
      </c>
      <c r="G36" s="273">
        <v>1.7623065157298813E-2</v>
      </c>
      <c r="H36" s="273">
        <v>1.5626901357355498E-2</v>
      </c>
      <c r="I36" s="273">
        <v>1.4470539453885718E-2</v>
      </c>
      <c r="J36" s="273">
        <v>1.6305429842809339E-2</v>
      </c>
      <c r="K36" s="273">
        <v>1.7148856382878039E-2</v>
      </c>
      <c r="L36" s="273">
        <v>1.7993297118453745E-2</v>
      </c>
      <c r="M36" s="273">
        <v>1.8488971898699497E-2</v>
      </c>
      <c r="N36" s="273">
        <v>1.9590779858346775E-2</v>
      </c>
      <c r="O36" s="273">
        <v>1.7932745065109185E-2</v>
      </c>
      <c r="P36" s="273">
        <v>1.5399096426047178E-2</v>
      </c>
      <c r="Q36" s="273">
        <v>1.6699614113584116E-2</v>
      </c>
      <c r="R36" s="273">
        <v>1.5427511979532568E-2</v>
      </c>
      <c r="S36" s="273">
        <v>1.6133275323609149E-2</v>
      </c>
      <c r="T36" s="273">
        <v>1.740761406191791E-2</v>
      </c>
      <c r="U36" s="273">
        <v>1.7694724151576482E-2</v>
      </c>
      <c r="V36" s="273">
        <v>1.8606230280497484E-2</v>
      </c>
      <c r="W36" s="273">
        <v>1.9494679997562301E-2</v>
      </c>
      <c r="X36" s="273">
        <v>1.9176215289572165E-2</v>
      </c>
      <c r="Y36" s="273">
        <v>1.933444708960072E-2</v>
      </c>
      <c r="Z36" s="273">
        <v>8.7806521482991159E-3</v>
      </c>
    </row>
    <row r="37" spans="1:26" ht="15.75" thickBot="1" x14ac:dyDescent="0.3">
      <c r="A37" s="252" t="s">
        <v>387</v>
      </c>
      <c r="B37" s="274">
        <f>SUM(B34:B36)</f>
        <v>1.3152789612383022</v>
      </c>
      <c r="C37" s="274">
        <f t="shared" ref="C37:W37" si="5">SUM(C34:C36)</f>
        <v>1.4639451975216753</v>
      </c>
      <c r="D37" s="274">
        <f t="shared" si="5"/>
        <v>1.7651701988257438</v>
      </c>
      <c r="E37" s="274">
        <f t="shared" si="5"/>
        <v>1.5969689893521626</v>
      </c>
      <c r="F37" s="274">
        <f t="shared" si="5"/>
        <v>1.4439789423236484</v>
      </c>
      <c r="G37" s="274">
        <f t="shared" si="5"/>
        <v>1.5650152413364538</v>
      </c>
      <c r="H37" s="274">
        <f t="shared" si="5"/>
        <v>1.4035431997572447</v>
      </c>
      <c r="I37" s="274">
        <f t="shared" si="5"/>
        <v>1.341350457387223</v>
      </c>
      <c r="J37" s="274">
        <f t="shared" si="5"/>
        <v>1.5168722215446169</v>
      </c>
      <c r="K37" s="274">
        <f t="shared" si="5"/>
        <v>1.6247214113691106</v>
      </c>
      <c r="L37" s="274">
        <f t="shared" si="5"/>
        <v>1.703643530553413</v>
      </c>
      <c r="M37" s="274">
        <f t="shared" si="5"/>
        <v>1.7542304448643815</v>
      </c>
      <c r="N37" s="274">
        <f t="shared" si="5"/>
        <v>1.7895963600248013</v>
      </c>
      <c r="O37" s="274">
        <f t="shared" si="5"/>
        <v>1.6428628781135448</v>
      </c>
      <c r="P37" s="274">
        <f t="shared" si="5"/>
        <v>1.4443714661468532</v>
      </c>
      <c r="Q37" s="274">
        <f t="shared" si="5"/>
        <v>1.5665583694841372</v>
      </c>
      <c r="R37" s="274">
        <f t="shared" si="5"/>
        <v>1.4740391273186064</v>
      </c>
      <c r="S37" s="274">
        <f t="shared" si="5"/>
        <v>1.5440814676649237</v>
      </c>
      <c r="T37" s="274">
        <f t="shared" si="5"/>
        <v>1.6601310283326449</v>
      </c>
      <c r="U37" s="274">
        <f t="shared" si="5"/>
        <v>1.7266616168035844</v>
      </c>
      <c r="V37" s="274">
        <f t="shared" si="5"/>
        <v>1.8172514861284657</v>
      </c>
      <c r="W37" s="292">
        <f t="shared" si="5"/>
        <v>1.9301456763869056</v>
      </c>
      <c r="X37" s="292">
        <f t="shared" ref="X37:Y37" si="6">SUM(X34:X36)</f>
        <v>1.9032801858527157</v>
      </c>
      <c r="Y37" s="292">
        <f t="shared" si="6"/>
        <v>1.9080307498884812</v>
      </c>
      <c r="Z37" s="292">
        <f t="shared" ref="Z37" si="7">SUM(Z34:Z36)</f>
        <v>0.80645739130054628</v>
      </c>
    </row>
    <row r="38" spans="1:26" ht="15.75" thickBot="1" x14ac:dyDescent="0.3">
      <c r="A38" s="253" t="s">
        <v>15</v>
      </c>
      <c r="B38" s="274">
        <f>SUM(B32,B37)</f>
        <v>14.90047980361191</v>
      </c>
      <c r="C38" s="274">
        <f t="shared" ref="C38:W38" si="8">SUM(C32,C37)</f>
        <v>15.840438948233622</v>
      </c>
      <c r="D38" s="274">
        <f t="shared" si="8"/>
        <v>16.546508024561476</v>
      </c>
      <c r="E38" s="274">
        <f t="shared" si="8"/>
        <v>16.478242755114294</v>
      </c>
      <c r="F38" s="274">
        <f t="shared" si="8"/>
        <v>15.774419032782033</v>
      </c>
      <c r="G38" s="274">
        <f t="shared" si="8"/>
        <v>15.593927642937338</v>
      </c>
      <c r="H38" s="274">
        <f t="shared" si="8"/>
        <v>15.947668870047657</v>
      </c>
      <c r="I38" s="274">
        <f t="shared" si="8"/>
        <v>15.710686031632612</v>
      </c>
      <c r="J38" s="274">
        <f t="shared" si="8"/>
        <v>15.79686161212906</v>
      </c>
      <c r="K38" s="274">
        <f t="shared" si="8"/>
        <v>15.985651315518425</v>
      </c>
      <c r="L38" s="274">
        <f t="shared" si="8"/>
        <v>15.94356076754821</v>
      </c>
      <c r="M38" s="274">
        <f t="shared" si="8"/>
        <v>16.263623199911443</v>
      </c>
      <c r="N38" s="274">
        <f t="shared" si="8"/>
        <v>15.64620052008496</v>
      </c>
      <c r="O38" s="274">
        <f t="shared" si="8"/>
        <v>14.951194401795451</v>
      </c>
      <c r="P38" s="274">
        <f t="shared" si="8"/>
        <v>14.351994932681531</v>
      </c>
      <c r="Q38" s="274">
        <f t="shared" si="8"/>
        <v>13.855688181463073</v>
      </c>
      <c r="R38" s="274">
        <f t="shared" si="8"/>
        <v>13.524218599745243</v>
      </c>
      <c r="S38" s="274">
        <f t="shared" si="8"/>
        <v>13.354301758813447</v>
      </c>
      <c r="T38" s="274">
        <f t="shared" si="8"/>
        <v>13.536252053806189</v>
      </c>
      <c r="U38" s="274">
        <f t="shared" si="8"/>
        <v>13.793206807424257</v>
      </c>
      <c r="V38" s="274">
        <f t="shared" si="8"/>
        <v>14.145087855078335</v>
      </c>
      <c r="W38" s="274">
        <f t="shared" si="8"/>
        <v>14.466668650336096</v>
      </c>
      <c r="X38" s="274">
        <f t="shared" ref="X38:Y38" si="9">SUM(X32,X37)</f>
        <v>14.233379736901776</v>
      </c>
      <c r="Y38" s="274">
        <f t="shared" si="9"/>
        <v>13.951436537940033</v>
      </c>
      <c r="Z38" s="274">
        <f t="shared" ref="Z38" si="10">SUM(Z32,Z37)</f>
        <v>10.335821531759219</v>
      </c>
    </row>
    <row r="39" spans="1:26" x14ac:dyDescent="0.25">
      <c r="A39" s="207" t="s">
        <v>505</v>
      </c>
      <c r="B39" s="207"/>
      <c r="C39" s="207"/>
      <c r="D39" s="207"/>
      <c r="E39" s="207"/>
      <c r="F39" s="207"/>
      <c r="G39" s="207"/>
      <c r="H39" s="207"/>
      <c r="I39" s="207"/>
      <c r="J39" s="207"/>
      <c r="K39" s="207"/>
      <c r="L39" s="207"/>
      <c r="M39" s="207"/>
      <c r="N39" s="207"/>
      <c r="O39" s="207"/>
      <c r="P39" s="207"/>
    </row>
    <row r="40" spans="1:26" x14ac:dyDescent="0.25">
      <c r="A40" s="308" t="s">
        <v>504</v>
      </c>
      <c r="B40" s="207"/>
      <c r="C40" s="207"/>
      <c r="D40" s="207"/>
      <c r="E40" s="207"/>
      <c r="F40" s="207"/>
      <c r="G40" s="207"/>
      <c r="H40" s="207"/>
      <c r="I40" s="207"/>
      <c r="J40" s="207"/>
      <c r="K40" s="207"/>
      <c r="L40" s="207"/>
      <c r="M40" s="207"/>
      <c r="N40" s="207"/>
      <c r="O40" s="207"/>
      <c r="P40" s="207"/>
    </row>
    <row r="41" spans="1:26" ht="14.25" customHeight="1" x14ac:dyDescent="0.25">
      <c r="A41" s="222" t="s">
        <v>388</v>
      </c>
      <c r="B41" s="222"/>
      <c r="C41" s="222"/>
      <c r="D41" s="222"/>
      <c r="E41" s="222"/>
      <c r="F41" s="222"/>
      <c r="G41" s="211"/>
      <c r="H41" s="211"/>
      <c r="I41" s="211"/>
      <c r="J41" s="211"/>
      <c r="K41" s="211"/>
      <c r="L41" s="211"/>
      <c r="M41" s="211"/>
      <c r="N41" s="211"/>
      <c r="O41" s="207"/>
      <c r="P41" s="207"/>
    </row>
    <row r="42" spans="1:26" ht="14.25" customHeight="1" x14ac:dyDescent="0.25">
      <c r="A42" s="222" t="s">
        <v>385</v>
      </c>
      <c r="B42" s="222"/>
      <c r="C42" s="222"/>
      <c r="D42" s="222"/>
      <c r="E42" s="222"/>
      <c r="F42" s="222"/>
      <c r="G42" s="211"/>
      <c r="H42" s="211"/>
      <c r="I42" s="211"/>
      <c r="J42" s="211"/>
      <c r="K42" s="211"/>
      <c r="L42" s="211"/>
      <c r="M42" s="211"/>
      <c r="N42" s="211"/>
      <c r="O42" s="207"/>
      <c r="P42" s="207"/>
    </row>
    <row r="43" spans="1:26" ht="12.75" customHeight="1" x14ac:dyDescent="0.25">
      <c r="A43" s="222" t="s">
        <v>14</v>
      </c>
      <c r="B43" s="223"/>
      <c r="C43" s="223"/>
      <c r="D43" s="223"/>
      <c r="E43" s="224"/>
      <c r="F43" s="224"/>
      <c r="G43" s="224"/>
      <c r="H43" s="224"/>
      <c r="I43" s="224"/>
      <c r="J43" s="224"/>
      <c r="K43" s="224"/>
      <c r="M43" s="225"/>
      <c r="N43" s="225"/>
      <c r="O43" s="225"/>
      <c r="P43" s="225"/>
    </row>
    <row r="44" spans="1:26" ht="12.75" customHeight="1" x14ac:dyDescent="0.25">
      <c r="A44" s="222" t="s">
        <v>365</v>
      </c>
      <c r="B44" s="222"/>
      <c r="C44" s="222"/>
      <c r="D44" s="222"/>
      <c r="E44" s="222"/>
      <c r="F44" s="222"/>
      <c r="G44" s="211"/>
      <c r="H44" s="211"/>
      <c r="I44" s="211"/>
      <c r="J44" s="211"/>
      <c r="K44" s="211"/>
      <c r="L44" s="211"/>
      <c r="M44" s="211"/>
      <c r="N44" s="211"/>
      <c r="O44" s="207"/>
      <c r="P44" s="207"/>
    </row>
    <row r="45" spans="1:26" x14ac:dyDescent="0.25">
      <c r="A45" s="207"/>
      <c r="B45" s="207"/>
      <c r="C45" s="207"/>
      <c r="D45" s="207"/>
      <c r="E45" s="207"/>
      <c r="F45" s="207"/>
      <c r="G45" s="207"/>
      <c r="H45" s="207"/>
      <c r="I45" s="207"/>
      <c r="J45" s="207"/>
      <c r="K45" s="207"/>
      <c r="L45" s="207"/>
      <c r="M45" s="207"/>
      <c r="N45" s="207"/>
      <c r="O45" s="207"/>
      <c r="P45" s="207"/>
    </row>
    <row r="46" spans="1:26" ht="17.25" thickBot="1" x14ac:dyDescent="0.3">
      <c r="A46" s="226" t="s">
        <v>366</v>
      </c>
      <c r="B46" s="207"/>
      <c r="C46" s="207"/>
      <c r="D46" s="207"/>
      <c r="E46" s="207"/>
      <c r="F46" s="207"/>
      <c r="G46" s="207"/>
      <c r="H46" s="207"/>
      <c r="I46" s="207"/>
      <c r="J46" s="207"/>
      <c r="K46" s="207"/>
      <c r="L46" s="207"/>
      <c r="M46" s="207"/>
      <c r="N46" s="207"/>
      <c r="O46" s="207"/>
      <c r="P46" s="207"/>
    </row>
    <row r="47" spans="1:26" ht="94.5" customHeight="1" thickBot="1" x14ac:dyDescent="0.3">
      <c r="A47" s="227"/>
      <c r="B47" s="228" t="s">
        <v>367</v>
      </c>
      <c r="C47" s="228" t="s">
        <v>368</v>
      </c>
      <c r="D47" s="228" t="s">
        <v>454</v>
      </c>
      <c r="E47" s="228" t="s">
        <v>455</v>
      </c>
      <c r="F47" s="228" t="s">
        <v>542</v>
      </c>
      <c r="G47" s="228" t="s">
        <v>543</v>
      </c>
      <c r="H47" s="228" t="s">
        <v>573</v>
      </c>
      <c r="I47" s="228" t="s">
        <v>569</v>
      </c>
      <c r="J47" s="409" t="s">
        <v>570</v>
      </c>
      <c r="K47" s="228" t="s">
        <v>571</v>
      </c>
      <c r="L47" s="228" t="s">
        <v>572</v>
      </c>
    </row>
    <row r="48" spans="1:26" ht="15.75" x14ac:dyDescent="0.25">
      <c r="A48" s="229" t="s">
        <v>21</v>
      </c>
      <c r="B48" s="416">
        <v>0.59</v>
      </c>
      <c r="C48" s="416">
        <v>5.2</v>
      </c>
      <c r="D48" s="370">
        <v>0.43159508003922586</v>
      </c>
      <c r="E48" s="370">
        <v>3.0953142186347176</v>
      </c>
      <c r="F48" s="370">
        <v>0.33274408775192732</v>
      </c>
      <c r="G48" s="370">
        <v>2.155437296214977</v>
      </c>
      <c r="H48" s="371">
        <f>F48/G48</f>
        <v>0.15437428327710462</v>
      </c>
      <c r="I48" s="303">
        <f>(F48-D48)/D48</f>
        <v>-0.22903642061516177</v>
      </c>
      <c r="J48" s="303">
        <f t="shared" ref="I48:J53" si="11">(G48-E48)/E48</f>
        <v>-0.30364507640658911</v>
      </c>
      <c r="K48" s="303">
        <f t="shared" ref="K48:L53" si="12">(F48-B48)/B48</f>
        <v>-0.43602696991198758</v>
      </c>
      <c r="L48" s="303">
        <f t="shared" si="12"/>
        <v>-0.585492827650966</v>
      </c>
    </row>
    <row r="49" spans="1:16" ht="15.75" x14ac:dyDescent="0.25">
      <c r="A49" s="229" t="s">
        <v>20</v>
      </c>
      <c r="B49" s="417">
        <v>5.75</v>
      </c>
      <c r="C49" s="417">
        <v>71.91</v>
      </c>
      <c r="D49" s="372">
        <v>5.3691451843544744</v>
      </c>
      <c r="E49" s="372">
        <v>68.876903187752262</v>
      </c>
      <c r="F49" s="372">
        <v>3.9432836112362937</v>
      </c>
      <c r="G49" s="372">
        <v>51.766587834408227</v>
      </c>
      <c r="H49" s="373">
        <f t="shared" ref="H49:H54" si="13">F49/G49</f>
        <v>7.6174300377883336E-2</v>
      </c>
      <c r="I49" s="304">
        <f t="shared" si="11"/>
        <v>-0.26556584412600687</v>
      </c>
      <c r="J49" s="304">
        <f t="shared" si="11"/>
        <v>-0.24841876683542014</v>
      </c>
      <c r="K49" s="304">
        <f t="shared" si="12"/>
        <v>-0.31421154587194894</v>
      </c>
      <c r="L49" s="304">
        <f t="shared" si="12"/>
        <v>-0.2801197631148904</v>
      </c>
    </row>
    <row r="50" spans="1:16" ht="15.75" x14ac:dyDescent="0.25">
      <c r="A50" s="229" t="s">
        <v>179</v>
      </c>
      <c r="B50" s="417">
        <v>1.86</v>
      </c>
      <c r="C50" s="417">
        <v>21.15</v>
      </c>
      <c r="D50" s="372">
        <v>1.7393314993495421</v>
      </c>
      <c r="E50" s="372">
        <v>19.680943757538785</v>
      </c>
      <c r="F50" s="372">
        <v>1.5217597746566707</v>
      </c>
      <c r="G50" s="372">
        <v>18.594665010520995</v>
      </c>
      <c r="H50" s="373">
        <f t="shared" si="13"/>
        <v>8.183851517602754E-2</v>
      </c>
      <c r="I50" s="304">
        <f t="shared" si="11"/>
        <v>-0.12508927986081822</v>
      </c>
      <c r="J50" s="304">
        <f t="shared" si="11"/>
        <v>-5.5194443945387063E-2</v>
      </c>
      <c r="K50" s="304">
        <f t="shared" si="12"/>
        <v>-0.18184958351791905</v>
      </c>
      <c r="L50" s="304">
        <f t="shared" si="12"/>
        <v>-0.12081962125196237</v>
      </c>
    </row>
    <row r="51" spans="1:16" ht="15.75" x14ac:dyDescent="0.25">
      <c r="A51" s="229" t="s">
        <v>180</v>
      </c>
      <c r="B51" s="417">
        <v>0.93</v>
      </c>
      <c r="C51" s="417">
        <v>11.39</v>
      </c>
      <c r="D51" s="374">
        <v>1.5705489637249086</v>
      </c>
      <c r="E51" s="372">
        <v>17.744356602673712</v>
      </c>
      <c r="F51" s="421">
        <v>1.3928291046809451</v>
      </c>
      <c r="G51" s="372">
        <v>15.972145022402323</v>
      </c>
      <c r="H51" s="373">
        <f t="shared" si="13"/>
        <v>8.7203634998766988E-2</v>
      </c>
      <c r="I51" s="304">
        <f t="shared" si="11"/>
        <v>-0.11315779587187211</v>
      </c>
      <c r="J51" s="304">
        <f t="shared" si="11"/>
        <v>-9.9874659868160715E-2</v>
      </c>
      <c r="K51" s="304">
        <f t="shared" si="12"/>
        <v>0.49766570395800541</v>
      </c>
      <c r="L51" s="304">
        <f t="shared" si="12"/>
        <v>0.4022954365585884</v>
      </c>
    </row>
    <row r="52" spans="1:16" ht="15.75" x14ac:dyDescent="0.25">
      <c r="A52" s="229" t="s">
        <v>19</v>
      </c>
      <c r="B52" s="417">
        <v>0.04</v>
      </c>
      <c r="C52" s="417">
        <v>0.77</v>
      </c>
      <c r="D52" s="372">
        <v>3.3044737697741203E-2</v>
      </c>
      <c r="E52" s="372">
        <v>0.53362854631828438</v>
      </c>
      <c r="F52" s="372">
        <v>2.4886382137184269E-2</v>
      </c>
      <c r="G52" s="372">
        <v>0.43291069508630925</v>
      </c>
      <c r="H52" s="373">
        <f t="shared" si="13"/>
        <v>5.7486179989668956E-2</v>
      </c>
      <c r="I52" s="304">
        <f t="shared" si="11"/>
        <v>-0.24688819246141583</v>
      </c>
      <c r="J52" s="304">
        <f t="shared" si="11"/>
        <v>-0.18874149804553683</v>
      </c>
      <c r="K52" s="304">
        <f t="shared" si="12"/>
        <v>-0.37784044657039328</v>
      </c>
      <c r="L52" s="304">
        <f t="shared" si="12"/>
        <v>-0.43777831806972828</v>
      </c>
    </row>
    <row r="53" spans="1:16" ht="16.5" thickBot="1" x14ac:dyDescent="0.3">
      <c r="A53" s="229" t="s">
        <v>423</v>
      </c>
      <c r="B53" s="417">
        <v>0.02</v>
      </c>
      <c r="C53" s="334">
        <v>0.17</v>
      </c>
      <c r="D53" s="375">
        <v>6.760360551269165E-2</v>
      </c>
      <c r="E53" s="376">
        <v>0.7414880460940243</v>
      </c>
      <c r="F53" s="375">
        <v>6.5216222288003722E-2</v>
      </c>
      <c r="G53" s="375">
        <v>0.68785765010698308</v>
      </c>
      <c r="H53" s="420">
        <f t="shared" si="13"/>
        <v>9.4810637459451952E-2</v>
      </c>
      <c r="I53" s="305">
        <f t="shared" si="11"/>
        <v>-3.5314436361529998E-2</v>
      </c>
      <c r="J53" s="305">
        <f t="shared" si="11"/>
        <v>-7.2328065529246074E-2</v>
      </c>
      <c r="K53" s="304">
        <f t="shared" si="12"/>
        <v>2.2608111144001857</v>
      </c>
      <c r="L53" s="305">
        <f t="shared" si="12"/>
        <v>3.0462214712175473</v>
      </c>
    </row>
    <row r="54" spans="1:16" ht="16.5" thickBot="1" x14ac:dyDescent="0.3">
      <c r="A54" s="230" t="s">
        <v>465</v>
      </c>
      <c r="B54" s="296">
        <f>SUM(B48:B53)</f>
        <v>9.1899999999999977</v>
      </c>
      <c r="C54" s="296">
        <f>SUM(C48:C53)</f>
        <v>110.58999999999999</v>
      </c>
      <c r="D54" s="377">
        <f>SUM(D48:D53)</f>
        <v>9.2112690706785845</v>
      </c>
      <c r="E54" s="377">
        <f>SUM(E48:E53)</f>
        <v>110.67263435901177</v>
      </c>
      <c r="F54" s="377">
        <f t="shared" ref="F54:G54" si="14">SUM(F48:F53)</f>
        <v>7.2807191827510254</v>
      </c>
      <c r="G54" s="377">
        <f t="shared" si="14"/>
        <v>89.609603508739809</v>
      </c>
      <c r="H54" s="422">
        <f t="shared" si="13"/>
        <v>8.1249318127391584E-2</v>
      </c>
      <c r="I54" s="297">
        <f>(F54-D54)/D54</f>
        <v>-0.2095856578625965</v>
      </c>
      <c r="J54" s="297">
        <f>(G54-E54)/E54</f>
        <v>-0.19031832911779653</v>
      </c>
      <c r="K54" s="298">
        <f>(F54-B54)/B54</f>
        <v>-0.20775634572894155</v>
      </c>
      <c r="L54" s="297">
        <f>(G54-C54)/C54</f>
        <v>-0.18971332391048179</v>
      </c>
    </row>
    <row r="55" spans="1:16" ht="16.5" thickBot="1" x14ac:dyDescent="0.3">
      <c r="A55" s="231" t="s">
        <v>369</v>
      </c>
      <c r="B55" s="275"/>
      <c r="C55" s="275"/>
      <c r="D55" s="232"/>
      <c r="E55" s="232"/>
      <c r="F55" s="232"/>
      <c r="G55" s="232"/>
      <c r="H55" s="232"/>
      <c r="I55" s="233"/>
      <c r="J55" s="233"/>
      <c r="K55" s="233"/>
      <c r="L55" s="234"/>
    </row>
    <row r="56" spans="1:16" ht="15.75" x14ac:dyDescent="0.25">
      <c r="A56" s="235" t="s">
        <v>370</v>
      </c>
      <c r="B56" s="416">
        <v>3.5</v>
      </c>
      <c r="C56" s="416">
        <v>50.45</v>
      </c>
      <c r="D56" s="370">
        <v>3.2810172070285057</v>
      </c>
      <c r="E56" s="370">
        <v>42.504793298979507</v>
      </c>
      <c r="F56" s="370">
        <v>2.6265312987684064</v>
      </c>
      <c r="G56" s="370">
        <v>34.550780049228997</v>
      </c>
      <c r="H56" s="306">
        <f t="shared" ref="H56:H64" si="15">F56/G56</f>
        <v>7.6019450068161853E-2</v>
      </c>
      <c r="I56" s="303">
        <f t="shared" ref="I56:J64" si="16">(F56-D56)/D56</f>
        <v>-0.19947652418831496</v>
      </c>
      <c r="J56" s="303">
        <f t="shared" si="16"/>
        <v>-0.18713214751573623</v>
      </c>
      <c r="K56" s="303">
        <f t="shared" ref="K56:L64" si="17">(F56-B56)/B56</f>
        <v>-0.2495624860661696</v>
      </c>
      <c r="L56" s="303">
        <f t="shared" si="17"/>
        <v>-0.31514806641766113</v>
      </c>
    </row>
    <row r="57" spans="1:16" ht="15.75" x14ac:dyDescent="0.25">
      <c r="A57" s="236" t="s">
        <v>371</v>
      </c>
      <c r="B57" s="417">
        <v>4.5999999999999996</v>
      </c>
      <c r="C57" s="417">
        <v>41.64</v>
      </c>
      <c r="D57" s="372">
        <v>4.0906255553742605</v>
      </c>
      <c r="E57" s="372">
        <v>43.598993019661023</v>
      </c>
      <c r="F57" s="372">
        <v>3.2051595231179526</v>
      </c>
      <c r="G57" s="372">
        <v>35.01281251114105</v>
      </c>
      <c r="H57" s="302">
        <f t="shared" si="15"/>
        <v>9.1542475260965497E-2</v>
      </c>
      <c r="I57" s="304">
        <f t="shared" si="16"/>
        <v>-0.21646225504384858</v>
      </c>
      <c r="J57" s="304">
        <f t="shared" si="16"/>
        <v>-0.19693529400204321</v>
      </c>
      <c r="K57" s="304">
        <f t="shared" si="17"/>
        <v>-0.303226190626532</v>
      </c>
      <c r="L57" s="304">
        <f t="shared" si="17"/>
        <v>-0.15915435852206894</v>
      </c>
    </row>
    <row r="58" spans="1:16" ht="16.5" thickBot="1" x14ac:dyDescent="0.3">
      <c r="A58" s="237" t="s">
        <v>372</v>
      </c>
      <c r="B58" s="418">
        <v>1.05</v>
      </c>
      <c r="C58" s="418">
        <v>18.149999999999999</v>
      </c>
      <c r="D58" s="375">
        <v>1.759622086398682</v>
      </c>
      <c r="E58" s="375">
        <v>23.67052443582811</v>
      </c>
      <c r="F58" s="375">
        <v>1.3743035942090922</v>
      </c>
      <c r="G58" s="375">
        <v>19.177542054762448</v>
      </c>
      <c r="H58" s="307">
        <f t="shared" si="15"/>
        <v>7.1662134296704885E-2</v>
      </c>
      <c r="I58" s="305">
        <f t="shared" si="16"/>
        <v>-0.21897798121993295</v>
      </c>
      <c r="J58" s="305">
        <f t="shared" si="16"/>
        <v>-0.18981338555663799</v>
      </c>
      <c r="K58" s="305">
        <f t="shared" si="17"/>
        <v>0.30886056591342109</v>
      </c>
      <c r="L58" s="305">
        <f t="shared" si="17"/>
        <v>5.6613887314735496E-2</v>
      </c>
    </row>
    <row r="59" spans="1:16" ht="16.5" thickBot="1" x14ac:dyDescent="0.3">
      <c r="A59" s="238" t="s">
        <v>18</v>
      </c>
      <c r="B59" s="419">
        <v>0.12</v>
      </c>
      <c r="C59" s="419">
        <v>1.96</v>
      </c>
      <c r="D59" s="410">
        <v>0.16137556070930045</v>
      </c>
      <c r="E59" s="410">
        <v>1.8535595934155535</v>
      </c>
      <c r="F59" s="410">
        <v>0.12363732309273909</v>
      </c>
      <c r="G59" s="410">
        <v>1.4425143137593743</v>
      </c>
      <c r="H59" s="300">
        <f t="shared" si="15"/>
        <v>8.5709598798035233E-2</v>
      </c>
      <c r="I59" s="297">
        <f t="shared" si="16"/>
        <v>-0.23385348717419777</v>
      </c>
      <c r="J59" s="297">
        <f t="shared" si="16"/>
        <v>-0.22175994832663903</v>
      </c>
      <c r="K59" s="297">
        <f t="shared" si="17"/>
        <v>3.0311025772825767E-2</v>
      </c>
      <c r="L59" s="297">
        <f t="shared" si="17"/>
        <v>-0.26402330930644163</v>
      </c>
      <c r="M59" s="299"/>
    </row>
    <row r="60" spans="1:16" ht="18.75" x14ac:dyDescent="0.25">
      <c r="A60" s="229" t="s">
        <v>424</v>
      </c>
      <c r="B60" s="335">
        <v>1.32</v>
      </c>
      <c r="C60" s="335">
        <v>23.67</v>
      </c>
      <c r="D60" s="372">
        <v>1.9080307498884812</v>
      </c>
      <c r="E60" s="372">
        <v>44.156076498783392</v>
      </c>
      <c r="F60" s="372">
        <v>0.80645739130054628</v>
      </c>
      <c r="G60" s="372">
        <v>20.529305924669998</v>
      </c>
      <c r="H60" s="302">
        <f t="shared" si="15"/>
        <v>3.9283227317073059E-2</v>
      </c>
      <c r="I60" s="303">
        <f t="shared" si="16"/>
        <v>-0.57733522305776197</v>
      </c>
      <c r="J60" s="303">
        <f t="shared" si="16"/>
        <v>-0.53507404750429688</v>
      </c>
      <c r="K60" s="303">
        <f t="shared" si="17"/>
        <v>-0.38904743083291954</v>
      </c>
      <c r="L60" s="303">
        <f t="shared" si="17"/>
        <v>-0.13268669519771878</v>
      </c>
      <c r="M60" s="301"/>
    </row>
    <row r="61" spans="1:16" ht="18.75" x14ac:dyDescent="0.25">
      <c r="A61" s="229" t="s">
        <v>425</v>
      </c>
      <c r="B61" s="335">
        <v>0.85</v>
      </c>
      <c r="C61" s="335">
        <v>5.65</v>
      </c>
      <c r="D61" s="372">
        <v>0.62990581244604904</v>
      </c>
      <c r="E61" s="372">
        <v>3.1731875658263626</v>
      </c>
      <c r="F61" s="372">
        <v>0.34988666078695868</v>
      </c>
      <c r="G61" s="372">
        <v>2.1529046370804408</v>
      </c>
      <c r="H61" s="302">
        <f t="shared" si="15"/>
        <v>0.16251842035206948</v>
      </c>
      <c r="I61" s="304">
        <f t="shared" si="16"/>
        <v>-0.44454130463048203</v>
      </c>
      <c r="J61" s="304">
        <f t="shared" si="16"/>
        <v>-0.3215324992867919</v>
      </c>
      <c r="K61" s="304">
        <f t="shared" si="17"/>
        <v>-0.58836863436828379</v>
      </c>
      <c r="L61" s="304">
        <f t="shared" si="17"/>
        <v>-0.61895493149018754</v>
      </c>
      <c r="M61" s="301"/>
    </row>
    <row r="62" spans="1:16" ht="19.5" thickBot="1" x14ac:dyDescent="0.3">
      <c r="A62" s="229" t="s">
        <v>426</v>
      </c>
      <c r="B62" s="335">
        <v>3.43</v>
      </c>
      <c r="C62" s="335">
        <v>9.93</v>
      </c>
      <c r="D62" s="372">
        <v>2.0408553442176198</v>
      </c>
      <c r="E62" s="372">
        <v>6.5961210362888458</v>
      </c>
      <c r="F62" s="372">
        <v>1.7751209738279479</v>
      </c>
      <c r="G62" s="372">
        <v>5.6540904961418397</v>
      </c>
      <c r="H62" s="302">
        <f t="shared" si="15"/>
        <v>0.31395340683691397</v>
      </c>
      <c r="I62" s="305">
        <f t="shared" si="16"/>
        <v>-0.13020735209998119</v>
      </c>
      <c r="J62" s="305">
        <f t="shared" si="16"/>
        <v>-0.14281583599882178</v>
      </c>
      <c r="K62" s="305">
        <f t="shared" si="17"/>
        <v>-0.48247201929214351</v>
      </c>
      <c r="L62" s="305">
        <f t="shared" si="17"/>
        <v>-0.43060518669266468</v>
      </c>
      <c r="M62" s="301"/>
    </row>
    <row r="63" spans="1:16" ht="16.5" thickBot="1" x14ac:dyDescent="0.3">
      <c r="A63" s="239" t="s">
        <v>389</v>
      </c>
      <c r="B63" s="296">
        <f>SUM(B54,B59,B61,B62)</f>
        <v>13.589999999999996</v>
      </c>
      <c r="C63" s="296">
        <f>SUM(C54,C59,C61,C62)</f>
        <v>128.13</v>
      </c>
      <c r="D63" s="296">
        <f t="shared" ref="D63:F63" si="18">SUM(D54,D59,D61,D62)</f>
        <v>12.043405788051555</v>
      </c>
      <c r="E63" s="296">
        <f t="shared" si="18"/>
        <v>122.29550255454254</v>
      </c>
      <c r="F63" s="296">
        <f t="shared" si="18"/>
        <v>9.5293641404586715</v>
      </c>
      <c r="G63" s="377">
        <f>SUM(G54,G59,G61,G62)</f>
        <v>98.859112955721457</v>
      </c>
      <c r="H63" s="300">
        <f t="shared" si="15"/>
        <v>9.6393380999957284E-2</v>
      </c>
      <c r="I63" s="297">
        <f t="shared" si="16"/>
        <v>-0.20874839657791003</v>
      </c>
      <c r="J63" s="297">
        <f t="shared" si="16"/>
        <v>-0.19163737921080695</v>
      </c>
      <c r="K63" s="297">
        <f t="shared" si="17"/>
        <v>-0.29879586898758836</v>
      </c>
      <c r="L63" s="297">
        <f t="shared" si="17"/>
        <v>-0.22844678876358807</v>
      </c>
      <c r="M63" s="333"/>
      <c r="N63" s="333"/>
      <c r="O63" s="333"/>
      <c r="P63" s="333"/>
    </row>
    <row r="64" spans="1:16" ht="32.25" thickBot="1" x14ac:dyDescent="0.3">
      <c r="A64" s="240" t="s">
        <v>390</v>
      </c>
      <c r="B64" s="296">
        <f>SUM(B54,B59,B60,B61,B62)</f>
        <v>14.909999999999997</v>
      </c>
      <c r="C64" s="296">
        <f>SUM(C54,C59,C60,C61,C62)</f>
        <v>151.79999999999998</v>
      </c>
      <c r="D64" s="296">
        <f t="shared" ref="D64:F64" si="19">SUM(D54,D59,D60,D61,D62)</f>
        <v>13.951436537940037</v>
      </c>
      <c r="E64" s="296">
        <f>SUM(E54,E59,E60,E61,E62)</f>
        <v>166.45157905332593</v>
      </c>
      <c r="F64" s="296">
        <f t="shared" si="19"/>
        <v>10.335821531759217</v>
      </c>
      <c r="G64" s="377">
        <f>SUM(G54,G59,G60:G62)</f>
        <v>119.38841888039146</v>
      </c>
      <c r="H64" s="300">
        <f t="shared" si="15"/>
        <v>8.6573066539344115E-2</v>
      </c>
      <c r="I64" s="298">
        <f t="shared" si="16"/>
        <v>-0.25915718401817522</v>
      </c>
      <c r="J64" s="298">
        <f t="shared" si="16"/>
        <v>-0.28274384923592039</v>
      </c>
      <c r="K64" s="298">
        <f t="shared" si="17"/>
        <v>-0.30678594689743666</v>
      </c>
      <c r="L64" s="298">
        <f t="shared" si="17"/>
        <v>-0.21351502713839612</v>
      </c>
      <c r="M64" s="333"/>
      <c r="N64" s="333"/>
      <c r="O64" s="333"/>
      <c r="P64" s="333"/>
    </row>
    <row r="65" spans="1:25" x14ac:dyDescent="0.25">
      <c r="A65" s="207" t="s">
        <v>464</v>
      </c>
    </row>
    <row r="66" spans="1:25" x14ac:dyDescent="0.25">
      <c r="A66" s="308" t="s">
        <v>430</v>
      </c>
    </row>
    <row r="67" spans="1:25" x14ac:dyDescent="0.25">
      <c r="A67" s="241" t="s">
        <v>427</v>
      </c>
    </row>
    <row r="68" spans="1:25" x14ac:dyDescent="0.25">
      <c r="A68" s="241" t="s">
        <v>429</v>
      </c>
    </row>
    <row r="69" spans="1:25" x14ac:dyDescent="0.25">
      <c r="A69" s="241" t="s">
        <v>428</v>
      </c>
      <c r="C69" s="242"/>
      <c r="D69" s="242"/>
      <c r="E69" s="242"/>
      <c r="F69" s="242"/>
      <c r="G69" s="242"/>
      <c r="H69" s="242"/>
      <c r="I69" s="242"/>
      <c r="J69" s="242"/>
      <c r="K69" s="242"/>
      <c r="L69" s="242"/>
      <c r="M69" s="242"/>
      <c r="N69" s="242"/>
      <c r="O69" s="242"/>
      <c r="P69" s="242"/>
      <c r="Q69" s="242"/>
      <c r="R69" s="242"/>
      <c r="S69" s="242"/>
      <c r="T69" s="242"/>
      <c r="U69" s="242"/>
      <c r="V69" s="242"/>
      <c r="W69" s="242"/>
      <c r="X69" s="242"/>
    </row>
    <row r="70" spans="1:25" x14ac:dyDescent="0.25">
      <c r="B70" s="243"/>
      <c r="C70" s="244"/>
      <c r="D70" s="244"/>
      <c r="E70" s="244"/>
      <c r="F70" s="244"/>
      <c r="G70" s="244"/>
      <c r="H70" s="244"/>
      <c r="I70" s="244"/>
      <c r="J70" s="244"/>
      <c r="K70" s="244"/>
      <c r="L70" s="244"/>
      <c r="M70" s="244"/>
      <c r="N70" s="244"/>
      <c r="O70" s="244"/>
      <c r="P70" s="244"/>
      <c r="Q70" s="244"/>
      <c r="R70" s="244"/>
      <c r="S70" s="244"/>
      <c r="T70" s="244"/>
      <c r="U70" s="244"/>
      <c r="V70" s="244"/>
      <c r="W70" s="244"/>
      <c r="X70" s="244"/>
    </row>
    <row r="71" spans="1:25" x14ac:dyDescent="0.25">
      <c r="B71" s="245"/>
      <c r="C71" s="245"/>
      <c r="D71" s="245"/>
      <c r="E71" s="245"/>
      <c r="F71" s="245"/>
      <c r="G71" s="245"/>
      <c r="H71" s="245"/>
      <c r="I71" s="245"/>
      <c r="J71" s="245"/>
      <c r="K71" s="245"/>
      <c r="L71" s="245"/>
      <c r="M71" s="245"/>
      <c r="N71" s="245"/>
      <c r="O71" s="245"/>
      <c r="P71" s="245"/>
      <c r="Q71" s="245"/>
      <c r="R71" s="245"/>
      <c r="S71" s="245"/>
      <c r="T71" s="245"/>
      <c r="U71" s="245"/>
      <c r="V71" s="245"/>
      <c r="W71" s="245"/>
      <c r="X71" s="245"/>
    </row>
    <row r="72" spans="1:25" x14ac:dyDescent="0.25">
      <c r="C72" s="246"/>
      <c r="D72" s="246"/>
      <c r="E72" s="246"/>
      <c r="F72" s="246"/>
      <c r="G72" s="246"/>
      <c r="H72" s="246"/>
      <c r="I72" s="246"/>
      <c r="J72" s="246"/>
      <c r="K72" s="246"/>
      <c r="L72" s="246"/>
      <c r="M72" s="246"/>
      <c r="N72" s="246"/>
      <c r="O72" s="246"/>
      <c r="P72" s="246"/>
      <c r="Q72" s="246"/>
      <c r="R72" s="246"/>
      <c r="S72" s="246"/>
      <c r="T72" s="246"/>
      <c r="U72" s="246"/>
      <c r="V72" s="246"/>
      <c r="W72" s="246"/>
      <c r="X72" s="246"/>
      <c r="Y72" s="246"/>
    </row>
    <row r="73" spans="1:25" x14ac:dyDescent="0.25">
      <c r="C73" s="246"/>
      <c r="D73" s="246"/>
      <c r="E73" s="246"/>
      <c r="F73" s="246"/>
      <c r="G73" s="246"/>
      <c r="H73" s="246"/>
      <c r="I73" s="246"/>
      <c r="J73" s="246"/>
      <c r="K73" s="246"/>
      <c r="L73" s="246"/>
      <c r="M73" s="246"/>
      <c r="N73" s="246"/>
      <c r="O73" s="246"/>
      <c r="P73" s="246"/>
      <c r="Q73" s="246"/>
      <c r="R73" s="246"/>
      <c r="S73" s="246"/>
      <c r="T73" s="246"/>
      <c r="U73" s="246"/>
      <c r="V73" s="246"/>
      <c r="W73" s="246"/>
      <c r="X73" s="246"/>
      <c r="Y73" s="246"/>
    </row>
    <row r="74" spans="1:25" x14ac:dyDescent="0.25">
      <c r="C74" s="242"/>
      <c r="D74" s="242"/>
      <c r="E74" s="242"/>
      <c r="F74" s="242"/>
      <c r="G74" s="242"/>
      <c r="H74" s="242"/>
      <c r="I74" s="242"/>
      <c r="J74" s="242"/>
      <c r="K74" s="242"/>
      <c r="L74" s="242"/>
      <c r="M74" s="242"/>
      <c r="N74" s="242"/>
      <c r="O74" s="242"/>
      <c r="P74" s="242"/>
      <c r="Q74" s="242"/>
      <c r="R74" s="242"/>
      <c r="S74" s="242"/>
      <c r="T74" s="242"/>
      <c r="U74" s="242"/>
      <c r="V74" s="242"/>
      <c r="W74" s="242"/>
      <c r="X74" s="242"/>
      <c r="Y74" s="242"/>
    </row>
    <row r="75" spans="1:25" x14ac:dyDescent="0.25">
      <c r="B75" s="246"/>
      <c r="C75" s="246"/>
      <c r="D75" s="246"/>
      <c r="E75" s="246"/>
      <c r="F75" s="246"/>
      <c r="G75" s="246"/>
      <c r="H75" s="246"/>
      <c r="I75" s="246"/>
      <c r="J75" s="246"/>
      <c r="K75" s="246"/>
      <c r="L75" s="246"/>
      <c r="M75" s="246"/>
      <c r="N75" s="246"/>
      <c r="O75" s="246"/>
      <c r="P75" s="246"/>
      <c r="Q75" s="246"/>
      <c r="R75" s="246"/>
      <c r="S75" s="246"/>
      <c r="T75" s="246"/>
      <c r="U75" s="246"/>
      <c r="V75" s="246"/>
      <c r="W75" s="246"/>
      <c r="X75" s="246"/>
      <c r="Y75" s="242"/>
    </row>
    <row r="76" spans="1:25" x14ac:dyDescent="0.25">
      <c r="B76" s="246"/>
      <c r="C76" s="246"/>
      <c r="D76" s="246"/>
      <c r="E76" s="246"/>
      <c r="F76" s="246"/>
      <c r="G76" s="246"/>
      <c r="H76" s="246"/>
      <c r="I76" s="246"/>
      <c r="J76" s="246"/>
      <c r="K76" s="246"/>
      <c r="L76" s="246"/>
      <c r="M76" s="246"/>
      <c r="N76" s="246"/>
      <c r="O76" s="246"/>
      <c r="P76" s="246"/>
      <c r="Q76" s="246"/>
      <c r="R76" s="246"/>
      <c r="S76" s="246"/>
      <c r="T76" s="246"/>
      <c r="U76" s="246"/>
      <c r="V76" s="246"/>
      <c r="W76" s="246"/>
      <c r="X76" s="246"/>
      <c r="Y76" s="242"/>
    </row>
    <row r="77" spans="1:25" x14ac:dyDescent="0.25">
      <c r="B77" s="246"/>
      <c r="C77" s="246"/>
      <c r="D77" s="246"/>
      <c r="E77" s="246"/>
      <c r="F77" s="246"/>
      <c r="G77" s="246"/>
      <c r="H77" s="246"/>
      <c r="I77" s="246"/>
      <c r="J77" s="246"/>
      <c r="K77" s="246"/>
      <c r="L77" s="246"/>
      <c r="M77" s="246"/>
      <c r="N77" s="246"/>
      <c r="O77" s="246"/>
      <c r="P77" s="246"/>
      <c r="Q77" s="246"/>
      <c r="R77" s="246"/>
      <c r="S77" s="246"/>
      <c r="T77" s="246"/>
      <c r="U77" s="246"/>
      <c r="V77" s="246"/>
      <c r="W77" s="246"/>
      <c r="X77" s="246"/>
      <c r="Y77" s="246"/>
    </row>
    <row r="78" spans="1:25" x14ac:dyDescent="0.25">
      <c r="B78" s="246"/>
      <c r="C78" s="246"/>
      <c r="D78" s="246"/>
      <c r="E78" s="246"/>
      <c r="F78" s="246"/>
      <c r="G78" s="246"/>
      <c r="H78" s="246"/>
      <c r="I78" s="246"/>
      <c r="J78" s="246"/>
      <c r="K78" s="246"/>
      <c r="L78" s="246"/>
      <c r="M78" s="246"/>
      <c r="N78" s="246"/>
      <c r="O78" s="246"/>
      <c r="P78" s="246"/>
      <c r="Q78" s="246"/>
      <c r="R78" s="246"/>
      <c r="S78" s="246"/>
      <c r="T78" s="246"/>
      <c r="U78" s="246"/>
      <c r="V78" s="246"/>
      <c r="W78" s="246"/>
      <c r="X78" s="246"/>
      <c r="Y78" s="246"/>
    </row>
    <row r="79" spans="1:25" x14ac:dyDescent="0.25">
      <c r="B79" s="246"/>
      <c r="C79" s="246"/>
      <c r="D79" s="246"/>
      <c r="E79" s="246"/>
      <c r="F79" s="246"/>
      <c r="G79" s="246"/>
      <c r="H79" s="246"/>
      <c r="I79" s="246"/>
      <c r="J79" s="246"/>
      <c r="K79" s="246"/>
      <c r="L79" s="246"/>
      <c r="M79" s="246"/>
      <c r="N79" s="246"/>
      <c r="O79" s="246"/>
      <c r="P79" s="246"/>
      <c r="Q79" s="246"/>
      <c r="R79" s="246"/>
      <c r="S79" s="246"/>
      <c r="T79" s="246"/>
      <c r="U79" s="246"/>
      <c r="V79" s="246"/>
      <c r="W79" s="246"/>
      <c r="X79" s="246"/>
      <c r="Y79" s="246"/>
    </row>
    <row r="80" spans="1:25" x14ac:dyDescent="0.25">
      <c r="B80" s="246"/>
      <c r="C80" s="246"/>
      <c r="D80" s="246"/>
      <c r="E80" s="246"/>
      <c r="F80" s="246"/>
      <c r="G80" s="246"/>
      <c r="H80" s="246"/>
      <c r="I80" s="246"/>
      <c r="J80" s="246"/>
      <c r="K80" s="246"/>
      <c r="L80" s="246"/>
      <c r="M80" s="246"/>
      <c r="N80" s="246"/>
      <c r="O80" s="246"/>
      <c r="P80" s="246"/>
      <c r="Q80" s="246"/>
      <c r="R80" s="246"/>
      <c r="S80" s="246"/>
      <c r="T80" s="246"/>
      <c r="U80" s="246"/>
      <c r="V80" s="246"/>
      <c r="W80" s="246"/>
      <c r="X80" s="246"/>
      <c r="Y80" s="246"/>
    </row>
    <row r="81" spans="2:25" x14ac:dyDescent="0.25">
      <c r="B81" s="246"/>
      <c r="C81" s="246"/>
      <c r="D81" s="246"/>
      <c r="E81" s="246"/>
      <c r="F81" s="246"/>
      <c r="G81" s="246"/>
      <c r="H81" s="246"/>
      <c r="I81" s="246"/>
      <c r="J81" s="246"/>
      <c r="K81" s="246"/>
      <c r="L81" s="246"/>
      <c r="M81" s="246"/>
      <c r="N81" s="246"/>
      <c r="O81" s="246"/>
      <c r="P81" s="246"/>
      <c r="Q81" s="246"/>
      <c r="R81" s="246"/>
      <c r="S81" s="246"/>
      <c r="T81" s="246"/>
      <c r="U81" s="246"/>
      <c r="V81" s="246"/>
      <c r="W81" s="246"/>
      <c r="X81" s="246"/>
      <c r="Y81" s="244"/>
    </row>
    <row r="82" spans="2:25" x14ac:dyDescent="0.25">
      <c r="B82" s="246"/>
      <c r="C82" s="246"/>
      <c r="D82" s="246"/>
      <c r="E82" s="246"/>
      <c r="F82" s="246"/>
      <c r="G82" s="246"/>
      <c r="H82" s="246"/>
      <c r="I82" s="246"/>
      <c r="J82" s="246"/>
      <c r="K82" s="246"/>
      <c r="L82" s="246"/>
      <c r="M82" s="246"/>
      <c r="N82" s="246"/>
      <c r="O82" s="246"/>
      <c r="P82" s="246"/>
      <c r="Q82" s="246"/>
      <c r="R82" s="246"/>
      <c r="S82" s="246"/>
      <c r="T82" s="246"/>
      <c r="U82" s="246"/>
      <c r="V82" s="246"/>
      <c r="W82" s="246"/>
      <c r="X82" s="246"/>
      <c r="Y82" s="246"/>
    </row>
    <row r="83" spans="2:25" x14ac:dyDescent="0.25">
      <c r="C83" s="246"/>
      <c r="D83" s="246"/>
      <c r="E83" s="246"/>
      <c r="F83" s="246"/>
      <c r="G83" s="246"/>
      <c r="H83" s="246"/>
      <c r="I83" s="246"/>
      <c r="J83" s="246"/>
      <c r="K83" s="246"/>
      <c r="L83" s="246"/>
      <c r="M83" s="246"/>
      <c r="N83" s="246"/>
      <c r="O83" s="246"/>
      <c r="P83" s="246"/>
      <c r="Q83" s="246"/>
      <c r="R83" s="246"/>
      <c r="S83" s="246"/>
      <c r="T83" s="246"/>
      <c r="U83" s="246"/>
      <c r="V83" s="246"/>
      <c r="W83" s="246"/>
      <c r="X83" s="246"/>
      <c r="Y83" s="246"/>
    </row>
    <row r="84" spans="2:25" x14ac:dyDescent="0.25">
      <c r="B84" s="246"/>
      <c r="C84" s="246"/>
      <c r="D84" s="246"/>
      <c r="E84" s="246"/>
      <c r="F84" s="246"/>
      <c r="G84" s="246"/>
      <c r="H84" s="246"/>
      <c r="I84" s="246"/>
      <c r="J84" s="246"/>
      <c r="K84" s="246"/>
      <c r="L84" s="246"/>
      <c r="M84" s="246"/>
      <c r="N84" s="246"/>
      <c r="O84" s="246"/>
      <c r="P84" s="246"/>
      <c r="Q84" s="246"/>
      <c r="R84" s="246"/>
      <c r="S84" s="246"/>
      <c r="T84" s="246"/>
      <c r="U84" s="246"/>
      <c r="V84" s="246"/>
      <c r="W84" s="246"/>
      <c r="X84" s="246"/>
      <c r="Y84" s="246"/>
    </row>
    <row r="85" spans="2:25" x14ac:dyDescent="0.25">
      <c r="B85" s="242"/>
      <c r="C85" s="242"/>
      <c r="D85" s="242"/>
      <c r="E85" s="242"/>
      <c r="F85" s="242"/>
      <c r="G85" s="242"/>
      <c r="H85" s="242"/>
      <c r="I85" s="242"/>
      <c r="J85" s="242"/>
      <c r="K85" s="242"/>
      <c r="L85" s="242"/>
      <c r="M85" s="242"/>
      <c r="N85" s="242"/>
      <c r="O85" s="242"/>
      <c r="P85" s="242"/>
      <c r="Q85" s="242"/>
      <c r="R85" s="242"/>
      <c r="S85" s="242"/>
      <c r="T85" s="242"/>
      <c r="U85" s="242"/>
      <c r="V85" s="242"/>
      <c r="W85" s="242"/>
      <c r="X85" s="242"/>
      <c r="Y85" s="246"/>
    </row>
    <row r="86" spans="2:25" x14ac:dyDescent="0.25">
      <c r="C86" s="246"/>
      <c r="D86" s="246"/>
      <c r="E86" s="246"/>
      <c r="F86" s="246"/>
      <c r="G86" s="246"/>
      <c r="H86" s="246"/>
      <c r="I86" s="246"/>
      <c r="J86" s="246"/>
      <c r="K86" s="246"/>
      <c r="L86" s="246"/>
      <c r="M86" s="246"/>
      <c r="N86" s="246"/>
      <c r="O86" s="246"/>
      <c r="P86" s="246"/>
      <c r="Q86" s="246"/>
      <c r="R86" s="246"/>
      <c r="S86" s="246"/>
      <c r="T86" s="246"/>
      <c r="U86" s="246"/>
      <c r="V86" s="246"/>
      <c r="W86" s="246"/>
      <c r="X86" s="246"/>
      <c r="Y86" s="246"/>
    </row>
    <row r="87" spans="2:25" x14ac:dyDescent="0.25">
      <c r="C87" s="246"/>
      <c r="D87" s="246"/>
      <c r="E87" s="246"/>
      <c r="F87" s="246"/>
      <c r="G87" s="246"/>
      <c r="H87" s="246"/>
      <c r="I87" s="246"/>
      <c r="J87" s="246"/>
      <c r="K87" s="246"/>
      <c r="L87" s="246"/>
      <c r="M87" s="246"/>
      <c r="N87" s="246"/>
      <c r="O87" s="246"/>
      <c r="P87" s="246"/>
      <c r="Q87" s="246"/>
      <c r="R87" s="246"/>
      <c r="S87" s="246"/>
      <c r="T87" s="246"/>
      <c r="U87" s="246"/>
      <c r="V87" s="246"/>
      <c r="W87" s="246"/>
      <c r="X87" s="246"/>
      <c r="Y87" s="246"/>
    </row>
    <row r="88" spans="2:25" x14ac:dyDescent="0.25">
      <c r="C88" s="246"/>
      <c r="D88" s="246"/>
      <c r="E88" s="246"/>
      <c r="F88" s="246"/>
      <c r="G88" s="246"/>
      <c r="H88" s="246"/>
      <c r="I88" s="246"/>
      <c r="J88" s="246"/>
      <c r="K88" s="246"/>
      <c r="L88" s="246"/>
      <c r="M88" s="246"/>
      <c r="N88" s="246"/>
      <c r="O88" s="246"/>
      <c r="P88" s="246"/>
      <c r="Q88" s="246"/>
      <c r="R88" s="246"/>
      <c r="S88" s="246"/>
      <c r="T88" s="246"/>
      <c r="U88" s="246"/>
      <c r="V88" s="246"/>
      <c r="W88" s="246"/>
      <c r="X88" s="246"/>
      <c r="Y88" s="246"/>
    </row>
    <row r="89" spans="2:25" x14ac:dyDescent="0.25">
      <c r="C89" s="246"/>
      <c r="D89" s="246"/>
      <c r="E89" s="246"/>
      <c r="F89" s="246"/>
      <c r="G89" s="246"/>
      <c r="H89" s="246"/>
      <c r="I89" s="246"/>
      <c r="J89" s="246"/>
      <c r="K89" s="246"/>
      <c r="L89" s="246"/>
      <c r="M89" s="246"/>
      <c r="N89" s="246"/>
      <c r="O89" s="246"/>
      <c r="P89" s="246"/>
      <c r="Q89" s="246"/>
      <c r="R89" s="246"/>
      <c r="S89" s="246"/>
      <c r="T89" s="246"/>
      <c r="U89" s="246"/>
      <c r="V89" s="246"/>
      <c r="W89" s="246"/>
      <c r="X89" s="246"/>
      <c r="Y89" s="246"/>
    </row>
    <row r="90" spans="2:25" x14ac:dyDescent="0.25">
      <c r="C90" s="246"/>
      <c r="D90" s="246"/>
      <c r="E90" s="246"/>
      <c r="F90" s="246"/>
      <c r="G90" s="246"/>
      <c r="H90" s="246"/>
      <c r="I90" s="246"/>
      <c r="J90" s="246"/>
      <c r="K90" s="246"/>
      <c r="L90" s="246"/>
      <c r="M90" s="246"/>
      <c r="N90" s="246"/>
      <c r="O90" s="246"/>
      <c r="P90" s="246"/>
      <c r="Q90" s="246"/>
      <c r="R90" s="246"/>
      <c r="S90" s="246"/>
      <c r="T90" s="246"/>
      <c r="U90" s="246"/>
      <c r="V90" s="246"/>
      <c r="W90" s="246"/>
      <c r="X90" s="246"/>
      <c r="Y90" s="246"/>
    </row>
    <row r="91" spans="2:25" x14ac:dyDescent="0.25">
      <c r="B91" s="247"/>
      <c r="C91" s="244"/>
      <c r="D91" s="244"/>
      <c r="E91" s="244"/>
      <c r="F91" s="244"/>
      <c r="G91" s="244"/>
      <c r="H91" s="244"/>
      <c r="I91" s="244"/>
      <c r="J91" s="244"/>
      <c r="K91" s="244"/>
      <c r="L91" s="244"/>
      <c r="M91" s="244"/>
      <c r="N91" s="244"/>
      <c r="O91" s="244"/>
      <c r="P91" s="244"/>
      <c r="Q91" s="244"/>
      <c r="R91" s="244"/>
      <c r="S91" s="244"/>
      <c r="T91" s="244"/>
      <c r="U91" s="244"/>
      <c r="V91" s="244"/>
      <c r="W91" s="244"/>
      <c r="X91" s="244"/>
      <c r="Y91" s="244"/>
    </row>
    <row r="92" spans="2:25" x14ac:dyDescent="0.25">
      <c r="C92" s="246"/>
      <c r="D92" s="246"/>
      <c r="E92" s="246"/>
      <c r="F92" s="246"/>
      <c r="G92" s="246"/>
      <c r="H92" s="246"/>
      <c r="I92" s="246"/>
      <c r="J92" s="246"/>
      <c r="K92" s="246"/>
      <c r="L92" s="246"/>
      <c r="M92" s="246"/>
      <c r="N92" s="246"/>
      <c r="O92" s="246"/>
      <c r="P92" s="246"/>
      <c r="Q92" s="246"/>
      <c r="R92" s="246"/>
      <c r="S92" s="246"/>
      <c r="T92" s="246"/>
      <c r="U92" s="246"/>
      <c r="V92" s="246"/>
      <c r="W92" s="246"/>
      <c r="X92" s="246"/>
      <c r="Y92" s="246"/>
    </row>
    <row r="93" spans="2:25" x14ac:dyDescent="0.25">
      <c r="C93" s="246"/>
      <c r="D93" s="246"/>
      <c r="E93" s="246"/>
      <c r="F93" s="246"/>
      <c r="G93" s="246"/>
      <c r="H93" s="246"/>
      <c r="I93" s="246"/>
      <c r="J93" s="246"/>
      <c r="K93" s="246"/>
      <c r="L93" s="246"/>
      <c r="M93" s="246"/>
      <c r="N93" s="246"/>
      <c r="O93" s="246"/>
      <c r="P93" s="246"/>
      <c r="Q93" s="246"/>
      <c r="R93" s="246"/>
      <c r="S93" s="246"/>
      <c r="T93" s="246"/>
      <c r="U93" s="246"/>
      <c r="V93" s="246"/>
      <c r="W93" s="246"/>
      <c r="X93" s="246"/>
      <c r="Y93" s="246"/>
    </row>
    <row r="94" spans="2:25" x14ac:dyDescent="0.25">
      <c r="C94" s="246"/>
      <c r="D94" s="246"/>
      <c r="E94" s="246"/>
      <c r="F94" s="246"/>
      <c r="G94" s="246"/>
      <c r="H94" s="246"/>
      <c r="I94" s="246"/>
      <c r="J94" s="246"/>
      <c r="K94" s="246"/>
      <c r="L94" s="246"/>
      <c r="M94" s="246"/>
      <c r="N94" s="246"/>
      <c r="O94" s="246"/>
      <c r="P94" s="246"/>
      <c r="Q94" s="246"/>
      <c r="R94" s="246"/>
      <c r="S94" s="246"/>
      <c r="T94" s="246"/>
      <c r="U94" s="246"/>
      <c r="V94" s="246"/>
      <c r="W94" s="246"/>
      <c r="X94" s="246"/>
      <c r="Y94" s="246"/>
    </row>
    <row r="95" spans="2:25" x14ac:dyDescent="0.25">
      <c r="C95" s="246"/>
      <c r="D95" s="246"/>
      <c r="E95" s="246"/>
      <c r="F95" s="246"/>
      <c r="G95" s="246"/>
      <c r="H95" s="246"/>
      <c r="I95" s="246"/>
      <c r="J95" s="246"/>
      <c r="K95" s="246"/>
      <c r="L95" s="246"/>
      <c r="M95" s="246"/>
      <c r="N95" s="246"/>
      <c r="O95" s="246"/>
      <c r="P95" s="246"/>
      <c r="Q95" s="246"/>
      <c r="R95" s="246"/>
      <c r="S95" s="246"/>
      <c r="T95" s="246"/>
      <c r="U95" s="246"/>
      <c r="V95" s="246"/>
      <c r="W95" s="246"/>
      <c r="X95" s="246"/>
      <c r="Y95" s="246"/>
    </row>
    <row r="96" spans="2:25" x14ac:dyDescent="0.25">
      <c r="C96" s="246"/>
      <c r="D96" s="246"/>
      <c r="E96" s="246"/>
      <c r="F96" s="246"/>
      <c r="G96" s="246"/>
      <c r="H96" s="246"/>
      <c r="I96" s="246"/>
      <c r="J96" s="246"/>
      <c r="K96" s="246"/>
      <c r="L96" s="246"/>
      <c r="M96" s="246"/>
      <c r="N96" s="246"/>
      <c r="O96" s="246"/>
      <c r="P96" s="246"/>
      <c r="Q96" s="246"/>
      <c r="R96" s="246"/>
      <c r="S96" s="246"/>
      <c r="T96" s="246"/>
      <c r="U96" s="246"/>
      <c r="V96" s="246"/>
      <c r="W96" s="246"/>
      <c r="X96" s="246"/>
      <c r="Y96" s="246"/>
    </row>
    <row r="97" spans="2:25" x14ac:dyDescent="0.25">
      <c r="C97" s="246"/>
      <c r="D97" s="246"/>
      <c r="E97" s="246"/>
      <c r="F97" s="246"/>
      <c r="G97" s="246"/>
      <c r="H97" s="246"/>
      <c r="I97" s="246"/>
      <c r="J97" s="246"/>
      <c r="K97" s="246"/>
      <c r="L97" s="246"/>
      <c r="M97" s="246"/>
      <c r="N97" s="246"/>
      <c r="O97" s="246"/>
      <c r="P97" s="246"/>
      <c r="Q97" s="246"/>
      <c r="R97" s="246"/>
      <c r="S97" s="246"/>
      <c r="T97" s="246"/>
      <c r="U97" s="246"/>
      <c r="V97" s="246"/>
      <c r="W97" s="246"/>
      <c r="X97" s="246"/>
      <c r="Y97" s="246"/>
    </row>
    <row r="98" spans="2:25" x14ac:dyDescent="0.25">
      <c r="B98" s="247"/>
      <c r="C98" s="244"/>
      <c r="D98" s="244"/>
      <c r="E98" s="244"/>
      <c r="F98" s="244"/>
      <c r="G98" s="244"/>
      <c r="H98" s="244"/>
      <c r="I98" s="244"/>
      <c r="J98" s="244"/>
      <c r="K98" s="244"/>
      <c r="L98" s="244"/>
      <c r="M98" s="244"/>
      <c r="N98" s="244"/>
      <c r="O98" s="244"/>
      <c r="P98" s="244"/>
      <c r="Q98" s="244"/>
      <c r="R98" s="244"/>
      <c r="S98" s="244"/>
      <c r="T98" s="244"/>
      <c r="U98" s="244"/>
      <c r="V98" s="244"/>
      <c r="W98" s="244"/>
      <c r="X98" s="244"/>
      <c r="Y98" s="244"/>
    </row>
  </sheetData>
  <mergeCells count="2">
    <mergeCell ref="A28:W28"/>
    <mergeCell ref="A33:W33"/>
  </mergeCells>
  <hyperlinks>
    <hyperlink ref="A66" r:id="rId1" xr:uid="{00000000-0004-0000-0600-000003000000}"/>
    <hyperlink ref="A40" r:id="rId2" display="https://www.gov.scot/publications/scottish-greenhouse-gas-statistics-2020/documents/" xr:uid="{A0EA1A9F-4930-4ABC-91A2-0A3FC9D00DD9}"/>
    <hyperlink ref="A19" r:id="rId3" xr:uid="{CF550B62-1752-4582-918A-AE7C797B87A4}"/>
  </hyperlinks>
  <pageMargins left="0.43307086614173229" right="0.23622047244094491" top="0.74803149606299213" bottom="0.74803149606299213" header="0.31496062992125984" footer="0.31496062992125984"/>
  <pageSetup paperSize="9" scale="53" orientation="portrait" r:id="rId4"/>
  <headerFooter>
    <oddHeader>&amp;R&amp;12ENVIRONMENT AND  EMISSIONS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E3BA3-5409-4B4E-BC9E-FEEAC9158DE5}">
  <dimension ref="A1:AP63"/>
  <sheetViews>
    <sheetView topLeftCell="A9" zoomScale="80" zoomScaleNormal="80" workbookViewId="0">
      <selection activeCell="B40" sqref="B40"/>
    </sheetView>
  </sheetViews>
  <sheetFormatPr defaultColWidth="9.140625" defaultRowHeight="15" x14ac:dyDescent="0.25"/>
  <cols>
    <col min="1" max="1" width="28.7109375" style="385" customWidth="1"/>
    <col min="2" max="2" width="27.85546875" style="385" customWidth="1"/>
    <col min="3" max="3" width="26.5703125" style="385" customWidth="1"/>
    <col min="4" max="10" width="9.140625" style="385"/>
    <col min="11" max="11" width="5.28515625" style="385" customWidth="1"/>
    <col min="12" max="12" width="42.140625" style="385" customWidth="1"/>
    <col min="13" max="37" width="8.85546875" style="385" customWidth="1"/>
    <col min="38" max="38" width="20.28515625" style="385" customWidth="1"/>
    <col min="39" max="16384" width="9.140625" style="385"/>
  </cols>
  <sheetData>
    <row r="1" spans="12:42" ht="15.75" thickBot="1" x14ac:dyDescent="0.3"/>
    <row r="2" spans="12:42" ht="15.75" thickBot="1" x14ac:dyDescent="0.3">
      <c r="L2" s="386"/>
      <c r="M2" s="387">
        <v>1990</v>
      </c>
      <c r="N2" s="388">
        <v>1995</v>
      </c>
      <c r="O2" s="388">
        <v>1998</v>
      </c>
      <c r="P2" s="388">
        <v>1999</v>
      </c>
      <c r="Q2" s="388">
        <v>2000</v>
      </c>
      <c r="R2" s="388">
        <v>2001</v>
      </c>
      <c r="S2" s="388">
        <v>2002</v>
      </c>
      <c r="T2" s="388">
        <v>2003</v>
      </c>
      <c r="U2" s="388">
        <v>2004</v>
      </c>
      <c r="V2" s="388">
        <v>2005</v>
      </c>
      <c r="W2" s="388">
        <v>2006</v>
      </c>
      <c r="X2" s="388">
        <v>2007</v>
      </c>
      <c r="Y2" s="388">
        <v>2008</v>
      </c>
      <c r="Z2" s="388">
        <v>2009</v>
      </c>
      <c r="AA2" s="388">
        <v>2010</v>
      </c>
      <c r="AB2" s="388">
        <v>2011</v>
      </c>
      <c r="AC2" s="388">
        <v>2012</v>
      </c>
      <c r="AD2" s="388">
        <v>2013</v>
      </c>
      <c r="AE2" s="388">
        <v>2014</v>
      </c>
      <c r="AF2" s="388">
        <v>2015</v>
      </c>
      <c r="AG2" s="388">
        <v>2016</v>
      </c>
      <c r="AH2" s="387">
        <v>2017</v>
      </c>
      <c r="AI2" s="388">
        <v>2018</v>
      </c>
      <c r="AJ2" s="388">
        <v>2019</v>
      </c>
      <c r="AK2" s="388">
        <v>2020</v>
      </c>
    </row>
    <row r="3" spans="12:42" x14ac:dyDescent="0.25">
      <c r="L3" s="389" t="s">
        <v>373</v>
      </c>
      <c r="M3" s="379">
        <v>0.59246625963328925</v>
      </c>
      <c r="N3" s="379">
        <v>0.60389936911385711</v>
      </c>
      <c r="O3" s="379">
        <v>0.60241710419116401</v>
      </c>
      <c r="P3" s="379">
        <v>0.5864868691538091</v>
      </c>
      <c r="Q3" s="379">
        <v>0.55447201809174107</v>
      </c>
      <c r="R3" s="379">
        <v>0.55486733752093764</v>
      </c>
      <c r="S3" s="379">
        <v>0.57208137141683379</v>
      </c>
      <c r="T3" s="379">
        <v>0.58336893124038114</v>
      </c>
      <c r="U3" s="379">
        <v>0.53300668342886715</v>
      </c>
      <c r="V3" s="379">
        <v>0.53319459313333817</v>
      </c>
      <c r="W3" s="379">
        <v>0.542161284527922</v>
      </c>
      <c r="X3" s="379">
        <v>0.57018882505145274</v>
      </c>
      <c r="Y3" s="379">
        <v>0.52197433679382377</v>
      </c>
      <c r="Z3" s="379">
        <v>0.52670147551380064</v>
      </c>
      <c r="AA3" s="379">
        <v>0.54225478929590665</v>
      </c>
      <c r="AB3" s="379">
        <v>0.49838713256523709</v>
      </c>
      <c r="AC3" s="379">
        <v>0.47928843303569257</v>
      </c>
      <c r="AD3" s="379">
        <v>0.48581999404261828</v>
      </c>
      <c r="AE3" s="379">
        <v>0.47909866834068171</v>
      </c>
      <c r="AF3" s="379">
        <v>0.46383298591683275</v>
      </c>
      <c r="AG3" s="379">
        <v>0.44550400233184212</v>
      </c>
      <c r="AH3" s="380">
        <v>0.46056029841807034</v>
      </c>
      <c r="AI3" s="380">
        <v>0.39208155019017848</v>
      </c>
      <c r="AJ3" s="380">
        <v>0.43159508003922586</v>
      </c>
      <c r="AK3" s="380">
        <v>0.33274408775192732</v>
      </c>
    </row>
    <row r="4" spans="12:42" x14ac:dyDescent="0.25">
      <c r="L4" s="390" t="s">
        <v>374</v>
      </c>
      <c r="M4" s="381">
        <v>5.748497657829331</v>
      </c>
      <c r="N4" s="381">
        <v>5.7899861317253549</v>
      </c>
      <c r="O4" s="381">
        <v>5.9886273313105463</v>
      </c>
      <c r="P4" s="381">
        <v>6.0658327674502264</v>
      </c>
      <c r="Q4" s="381">
        <v>6.0403911298868422</v>
      </c>
      <c r="R4" s="381">
        <v>6.0281178640451953</v>
      </c>
      <c r="S4" s="381">
        <v>6.2360173649462345</v>
      </c>
      <c r="T4" s="381">
        <v>6.1608855896216603</v>
      </c>
      <c r="U4" s="381">
        <v>6.2056396740645496</v>
      </c>
      <c r="V4" s="381">
        <v>6.2004650196017224</v>
      </c>
      <c r="W4" s="381">
        <v>6.2631915392573552</v>
      </c>
      <c r="X4" s="381">
        <v>6.2860478341010761</v>
      </c>
      <c r="Y4" s="381">
        <v>6.1232991478224612</v>
      </c>
      <c r="Z4" s="381">
        <v>5.9531136669806921</v>
      </c>
      <c r="AA4" s="381">
        <v>5.7078313765349389</v>
      </c>
      <c r="AB4" s="381">
        <v>5.6000931615538008</v>
      </c>
      <c r="AC4" s="381">
        <v>5.5921695806244083</v>
      </c>
      <c r="AD4" s="381">
        <v>5.4822257320528003</v>
      </c>
      <c r="AE4" s="381">
        <v>5.4744152477178663</v>
      </c>
      <c r="AF4" s="381">
        <v>5.4796914772365763</v>
      </c>
      <c r="AG4" s="381">
        <v>5.5549689896778602</v>
      </c>
      <c r="AH4" s="382">
        <v>5.6432319360779628</v>
      </c>
      <c r="AI4" s="382">
        <v>5.5201480957016038</v>
      </c>
      <c r="AJ4" s="382">
        <v>5.3691451843544744</v>
      </c>
      <c r="AK4" s="382">
        <v>3.9432836112362937</v>
      </c>
      <c r="AO4" s="391"/>
      <c r="AP4" s="391"/>
    </row>
    <row r="5" spans="12:42" x14ac:dyDescent="0.25">
      <c r="L5" s="390" t="s">
        <v>30</v>
      </c>
      <c r="M5" s="381">
        <v>1.8561162381743972</v>
      </c>
      <c r="N5" s="381">
        <v>1.8118808305040532</v>
      </c>
      <c r="O5" s="381">
        <v>1.8300333420149861</v>
      </c>
      <c r="P5" s="381">
        <v>1.7860225964727154</v>
      </c>
      <c r="Q5" s="381">
        <v>1.7415791024233962</v>
      </c>
      <c r="R5" s="381">
        <v>1.7181304807975315</v>
      </c>
      <c r="S5" s="381">
        <v>1.7335638871769752</v>
      </c>
      <c r="T5" s="381">
        <v>1.8004647433692138</v>
      </c>
      <c r="U5" s="381">
        <v>1.8536606845130674</v>
      </c>
      <c r="V5" s="381">
        <v>1.9127147134721727</v>
      </c>
      <c r="W5" s="381">
        <v>1.9646260909547413</v>
      </c>
      <c r="X5" s="381">
        <v>2.0098052243523488</v>
      </c>
      <c r="Y5" s="381">
        <v>1.8939082264778393</v>
      </c>
      <c r="Z5" s="381">
        <v>1.7564028450384894</v>
      </c>
      <c r="AA5" s="381">
        <v>1.7861755224356888</v>
      </c>
      <c r="AB5" s="381">
        <v>1.7246787845271994</v>
      </c>
      <c r="AC5" s="381">
        <v>1.7416178968022118</v>
      </c>
      <c r="AD5" s="381">
        <v>1.7328166758635524</v>
      </c>
      <c r="AE5" s="381">
        <v>1.7098138303150554</v>
      </c>
      <c r="AF5" s="381">
        <v>1.7444745756920135</v>
      </c>
      <c r="AG5" s="381">
        <v>1.8058687220100942</v>
      </c>
      <c r="AH5" s="382">
        <v>1.8557726326308308</v>
      </c>
      <c r="AI5" s="382">
        <v>1.8179664295414022</v>
      </c>
      <c r="AJ5" s="382">
        <v>1.7393314993495421</v>
      </c>
      <c r="AK5" s="382">
        <v>1.5217597746566707</v>
      </c>
      <c r="AO5" s="391"/>
      <c r="AP5" s="391"/>
    </row>
    <row r="6" spans="12:42" x14ac:dyDescent="0.25">
      <c r="L6" s="390" t="s">
        <v>375</v>
      </c>
      <c r="M6" s="381">
        <v>0.93072484935600452</v>
      </c>
      <c r="N6" s="381">
        <v>0.99974825762108677</v>
      </c>
      <c r="O6" s="381">
        <v>1.1407133977152817</v>
      </c>
      <c r="P6" s="381">
        <v>1.1374970490736545</v>
      </c>
      <c r="Q6" s="381">
        <v>1.1041634275728893</v>
      </c>
      <c r="R6" s="381">
        <v>1.0908332034232213</v>
      </c>
      <c r="S6" s="381">
        <v>1.1154193986980045</v>
      </c>
      <c r="T6" s="381">
        <v>1.1512216778293001</v>
      </c>
      <c r="U6" s="381">
        <v>1.1808956308300667</v>
      </c>
      <c r="V6" s="381">
        <v>1.2238163121733001</v>
      </c>
      <c r="W6" s="381">
        <v>1.2674249149110588</v>
      </c>
      <c r="X6" s="381">
        <v>1.3311326746179402</v>
      </c>
      <c r="Y6" s="381">
        <v>1.2725959249992078</v>
      </c>
      <c r="Z6" s="381">
        <v>1.255104000705487</v>
      </c>
      <c r="AA6" s="381">
        <v>1.2830860114280338</v>
      </c>
      <c r="AB6" s="381">
        <v>1.2793526004683906</v>
      </c>
      <c r="AC6" s="381">
        <v>1.2945753344817601</v>
      </c>
      <c r="AD6" s="381">
        <v>1.3121910694225893</v>
      </c>
      <c r="AE6" s="381">
        <v>1.3704693688006762</v>
      </c>
      <c r="AF6" s="381">
        <v>1.440637912886896</v>
      </c>
      <c r="AG6" s="381">
        <v>1.5600216868684982</v>
      </c>
      <c r="AH6" s="382">
        <v>1.6716382938164893</v>
      </c>
      <c r="AI6" s="382">
        <v>1.6351732114279782</v>
      </c>
      <c r="AJ6" s="382">
        <v>1.5705489637249086</v>
      </c>
      <c r="AK6" s="382">
        <v>1.3928291046809451</v>
      </c>
      <c r="AO6" s="391"/>
      <c r="AP6" s="391"/>
    </row>
    <row r="7" spans="12:42" x14ac:dyDescent="0.25">
      <c r="L7" s="390" t="s">
        <v>18</v>
      </c>
      <c r="M7" s="381">
        <v>0.1189511168665629</v>
      </c>
      <c r="N7" s="381">
        <v>0.12121528590037725</v>
      </c>
      <c r="O7" s="381">
        <v>0.13954946409238217</v>
      </c>
      <c r="P7" s="381">
        <v>0.13772913548229321</v>
      </c>
      <c r="Q7" s="381">
        <v>0.13962537717713738</v>
      </c>
      <c r="R7" s="381">
        <v>0.14397192846401985</v>
      </c>
      <c r="S7" s="381">
        <v>0.14290610611731935</v>
      </c>
      <c r="T7" s="381">
        <v>0.14441035854770967</v>
      </c>
      <c r="U7" s="381">
        <v>0.14987550012935072</v>
      </c>
      <c r="V7" s="381">
        <v>0.15370912373305279</v>
      </c>
      <c r="W7" s="381">
        <v>0.15828013565791538</v>
      </c>
      <c r="X7" s="381">
        <v>0.16942553049723874</v>
      </c>
      <c r="Y7" s="381">
        <v>0.17006350199665041</v>
      </c>
      <c r="Z7" s="381">
        <v>0.16996724769050858</v>
      </c>
      <c r="AA7" s="381">
        <v>0.17059350410268931</v>
      </c>
      <c r="AB7" s="381">
        <v>0.16430117901349001</v>
      </c>
      <c r="AC7" s="381">
        <v>0.16769768677647312</v>
      </c>
      <c r="AD7" s="381">
        <v>0.16790592404856691</v>
      </c>
      <c r="AE7" s="381">
        <v>0.17133178810599334</v>
      </c>
      <c r="AF7" s="381">
        <v>0.16794545806342231</v>
      </c>
      <c r="AG7" s="381">
        <v>0.1673126355860739</v>
      </c>
      <c r="AH7" s="382">
        <v>0.16545485119598208</v>
      </c>
      <c r="AI7" s="382">
        <v>0.15686625662715675</v>
      </c>
      <c r="AJ7" s="382">
        <v>0.16137556070930045</v>
      </c>
      <c r="AK7" s="382">
        <v>0.12363732309273909</v>
      </c>
      <c r="AO7" s="391"/>
      <c r="AP7" s="391"/>
    </row>
    <row r="8" spans="12:42" x14ac:dyDescent="0.25">
      <c r="L8" s="390" t="s">
        <v>376</v>
      </c>
      <c r="M8" s="381">
        <v>1.3152789612383025</v>
      </c>
      <c r="N8" s="381">
        <v>1.4639451975216753</v>
      </c>
      <c r="O8" s="381">
        <v>1.7651701988257438</v>
      </c>
      <c r="P8" s="382">
        <v>1.5969689893521626</v>
      </c>
      <c r="Q8" s="381">
        <v>1.4439789423236484</v>
      </c>
      <c r="R8" s="381">
        <v>1.5650152413364535</v>
      </c>
      <c r="S8" s="381">
        <v>1.4035431997572447</v>
      </c>
      <c r="T8" s="381">
        <v>1.3413504573872235</v>
      </c>
      <c r="U8" s="381">
        <v>1.5168722215446169</v>
      </c>
      <c r="V8" s="381">
        <v>1.6247214113691106</v>
      </c>
      <c r="W8" s="381">
        <v>1.703643530553413</v>
      </c>
      <c r="X8" s="381">
        <v>1.7542304448643813</v>
      </c>
      <c r="Y8" s="381">
        <v>1.7895963600248006</v>
      </c>
      <c r="Z8" s="381">
        <v>1.6428628781135453</v>
      </c>
      <c r="AA8" s="381">
        <v>1.4443714661468532</v>
      </c>
      <c r="AB8" s="381">
        <v>1.5665583694841372</v>
      </c>
      <c r="AC8" s="381">
        <v>1.4740391273186066</v>
      </c>
      <c r="AD8" s="381">
        <v>1.5440814676649237</v>
      </c>
      <c r="AE8" s="381">
        <v>1.6601310283326447</v>
      </c>
      <c r="AF8" s="381">
        <v>1.726661616803584</v>
      </c>
      <c r="AG8" s="381">
        <v>1.8172514861284657</v>
      </c>
      <c r="AH8" s="382">
        <v>1.9301456763869056</v>
      </c>
      <c r="AI8" s="382">
        <v>1.9032801858527155</v>
      </c>
      <c r="AJ8" s="382">
        <v>1.9080307498884814</v>
      </c>
      <c r="AK8" s="382">
        <v>0.80645739130054628</v>
      </c>
      <c r="AO8" s="391"/>
      <c r="AP8" s="391"/>
    </row>
    <row r="9" spans="12:42" ht="15.75" thickBot="1" x14ac:dyDescent="0.3">
      <c r="L9" s="392" t="s">
        <v>377</v>
      </c>
      <c r="M9" s="383">
        <v>3.7614147472788773</v>
      </c>
      <c r="N9" s="384">
        <v>4.5958827531854922</v>
      </c>
      <c r="O9" s="383">
        <v>4.7002196923954473</v>
      </c>
      <c r="P9" s="383">
        <v>4.7957220080265595</v>
      </c>
      <c r="Q9" s="384">
        <v>4.399862374137216</v>
      </c>
      <c r="R9" s="383">
        <v>4.1257386743328839</v>
      </c>
      <c r="S9" s="383">
        <v>4.3502383559526248</v>
      </c>
      <c r="T9" s="383">
        <v>4.110559644443172</v>
      </c>
      <c r="U9" s="383">
        <v>3.9425473539903302</v>
      </c>
      <c r="V9" s="383">
        <v>3.9376961257075562</v>
      </c>
      <c r="W9" s="383">
        <v>3.5870425232574377</v>
      </c>
      <c r="X9" s="383">
        <v>3.6599658635034169</v>
      </c>
      <c r="Y9" s="383">
        <v>3.4259833678295797</v>
      </c>
      <c r="Z9" s="383">
        <v>3.2231827627761653</v>
      </c>
      <c r="AA9" s="383">
        <v>3.01477788513975</v>
      </c>
      <c r="AB9" s="383">
        <v>2.6316656691310265</v>
      </c>
      <c r="AC9" s="383">
        <v>2.4028787998687422</v>
      </c>
      <c r="AD9" s="383">
        <v>2.2739290936400982</v>
      </c>
      <c r="AE9" s="383">
        <v>2.3327636178680127</v>
      </c>
      <c r="AF9" s="383">
        <v>2.4648767370603122</v>
      </c>
      <c r="AG9" s="383">
        <v>2.5004124878607419</v>
      </c>
      <c r="AH9" s="384">
        <v>2.437585760577214</v>
      </c>
      <c r="AI9" s="384">
        <v>2.4953604632222213</v>
      </c>
      <c r="AJ9" s="384">
        <v>2.4429162322129434</v>
      </c>
      <c r="AK9" s="384">
        <v>1.91428014683299</v>
      </c>
      <c r="AO9" s="391"/>
      <c r="AP9" s="391"/>
    </row>
    <row r="10" spans="12:42" ht="15.75" x14ac:dyDescent="0.25">
      <c r="L10" s="393"/>
      <c r="M10" s="391"/>
      <c r="N10" s="391"/>
      <c r="O10" s="391"/>
      <c r="P10" s="391"/>
      <c r="Q10" s="391"/>
      <c r="R10" s="391"/>
      <c r="S10" s="391"/>
      <c r="T10" s="391"/>
      <c r="U10" s="391"/>
      <c r="V10" s="391"/>
      <c r="W10" s="391"/>
      <c r="X10" s="391"/>
      <c r="Y10" s="391"/>
      <c r="Z10" s="391"/>
      <c r="AA10" s="391"/>
      <c r="AB10" s="391"/>
      <c r="AC10" s="391"/>
      <c r="AD10" s="391"/>
      <c r="AE10" s="391"/>
      <c r="AF10" s="391"/>
      <c r="AG10" s="391"/>
      <c r="AH10" s="391"/>
      <c r="AI10" s="391"/>
      <c r="AJ10" s="391"/>
      <c r="AO10" s="391"/>
      <c r="AP10" s="391"/>
    </row>
    <row r="11" spans="12:42" ht="15.75" x14ac:dyDescent="0.25">
      <c r="L11" s="393"/>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O11" s="391"/>
      <c r="AP11" s="391"/>
    </row>
    <row r="12" spans="12:42" x14ac:dyDescent="0.25">
      <c r="L12" s="394"/>
      <c r="M12" s="391"/>
      <c r="N12" s="391"/>
      <c r="O12" s="391"/>
      <c r="P12" s="391"/>
      <c r="Q12" s="391"/>
      <c r="R12" s="391"/>
      <c r="S12" s="391"/>
      <c r="T12" s="391"/>
      <c r="U12" s="391"/>
      <c r="V12" s="391"/>
      <c r="W12" s="391"/>
      <c r="X12" s="391"/>
      <c r="Y12" s="391"/>
      <c r="Z12" s="391"/>
      <c r="AA12" s="391"/>
      <c r="AB12" s="391"/>
      <c r="AC12" s="391"/>
      <c r="AD12" s="391"/>
      <c r="AE12" s="391"/>
      <c r="AF12" s="391"/>
      <c r="AG12" s="391"/>
      <c r="AH12" s="391"/>
      <c r="AI12" s="391"/>
      <c r="AJ12" s="391"/>
      <c r="AO12" s="391"/>
      <c r="AP12" s="391"/>
    </row>
    <row r="13" spans="12:42" x14ac:dyDescent="0.25">
      <c r="L13" s="394"/>
      <c r="M13" s="391"/>
      <c r="N13" s="391"/>
      <c r="O13" s="391"/>
      <c r="P13" s="391"/>
      <c r="Q13" s="391"/>
      <c r="R13" s="391"/>
      <c r="S13" s="391"/>
      <c r="T13" s="391"/>
      <c r="U13" s="391"/>
      <c r="V13" s="391"/>
      <c r="W13" s="391"/>
      <c r="X13" s="391"/>
      <c r="Y13" s="391"/>
      <c r="Z13" s="391"/>
      <c r="AA13" s="391"/>
      <c r="AB13" s="391"/>
      <c r="AC13" s="391"/>
      <c r="AD13" s="391"/>
      <c r="AE13" s="391"/>
      <c r="AF13" s="391"/>
      <c r="AG13" s="391"/>
      <c r="AH13" s="391"/>
      <c r="AI13" s="391"/>
      <c r="AJ13" s="391"/>
      <c r="AO13" s="391"/>
      <c r="AP13" s="391"/>
    </row>
    <row r="14" spans="12:42" x14ac:dyDescent="0.25">
      <c r="AO14" s="391"/>
      <c r="AP14" s="391"/>
    </row>
    <row r="15" spans="12:42" x14ac:dyDescent="0.25">
      <c r="AO15" s="391"/>
      <c r="AP15" s="391"/>
    </row>
    <row r="16" spans="12:42" x14ac:dyDescent="0.25">
      <c r="AO16" s="391"/>
      <c r="AP16" s="391"/>
    </row>
    <row r="17" spans="1:42" x14ac:dyDescent="0.25">
      <c r="M17" s="391"/>
      <c r="N17" s="391"/>
      <c r="O17" s="391"/>
      <c r="P17" s="391"/>
      <c r="Q17" s="391"/>
      <c r="R17" s="391"/>
      <c r="S17" s="391"/>
      <c r="T17" s="391"/>
      <c r="U17" s="391"/>
      <c r="V17" s="391"/>
      <c r="W17" s="391"/>
      <c r="X17" s="391"/>
      <c r="Y17" s="391"/>
      <c r="Z17" s="391"/>
      <c r="AA17" s="391"/>
      <c r="AB17" s="391"/>
      <c r="AC17" s="391"/>
      <c r="AD17" s="391"/>
      <c r="AE17" s="391"/>
      <c r="AF17" s="391"/>
      <c r="AG17" s="391"/>
      <c r="AH17" s="391"/>
      <c r="AO17" s="391"/>
      <c r="AP17" s="391"/>
    </row>
    <row r="19" spans="1:42" x14ac:dyDescent="0.25">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row>
    <row r="20" spans="1:42" x14ac:dyDescent="0.25">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row>
    <row r="21" spans="1:42" x14ac:dyDescent="0.25">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row>
    <row r="22" spans="1:42" x14ac:dyDescent="0.25">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row>
    <row r="23" spans="1:42" x14ac:dyDescent="0.25">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row>
    <row r="24" spans="1:42" x14ac:dyDescent="0.25">
      <c r="M24" s="391"/>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row>
    <row r="25" spans="1:42" x14ac:dyDescent="0.25">
      <c r="Y25" s="391"/>
      <c r="Z25" s="391"/>
      <c r="AA25" s="391"/>
      <c r="AB25" s="391"/>
      <c r="AC25" s="391"/>
      <c r="AD25" s="391"/>
      <c r="AE25" s="391"/>
      <c r="AF25" s="391"/>
      <c r="AG25" s="391"/>
      <c r="AH25" s="391"/>
      <c r="AI25" s="391"/>
    </row>
    <row r="26" spans="1:42" x14ac:dyDescent="0.25">
      <c r="Y26" s="391"/>
      <c r="Z26" s="391"/>
      <c r="AA26" s="391"/>
      <c r="AB26" s="391"/>
      <c r="AC26" s="391"/>
      <c r="AD26" s="391"/>
      <c r="AE26" s="391"/>
      <c r="AF26" s="391"/>
      <c r="AG26" s="391"/>
      <c r="AH26" s="391"/>
      <c r="AI26" s="391"/>
    </row>
    <row r="27" spans="1:42" x14ac:dyDescent="0.25">
      <c r="Y27" s="391"/>
      <c r="Z27" s="391"/>
      <c r="AA27" s="391"/>
      <c r="AB27" s="391"/>
      <c r="AC27" s="391"/>
      <c r="AD27" s="391"/>
      <c r="AE27" s="391"/>
      <c r="AF27" s="391"/>
      <c r="AG27" s="391"/>
      <c r="AH27" s="391"/>
      <c r="AI27" s="391"/>
    </row>
    <row r="30" spans="1:42" ht="18" thickBot="1" x14ac:dyDescent="0.3">
      <c r="A30" s="395" t="s">
        <v>563</v>
      </c>
    </row>
    <row r="31" spans="1:42" ht="18.75" thickBot="1" x14ac:dyDescent="0.4">
      <c r="A31" s="396" t="s">
        <v>378</v>
      </c>
      <c r="B31" s="397" t="s">
        <v>548</v>
      </c>
    </row>
    <row r="32" spans="1:42" ht="18.75" x14ac:dyDescent="0.25">
      <c r="A32" s="398" t="s">
        <v>379</v>
      </c>
      <c r="B32" s="399">
        <v>170.48</v>
      </c>
      <c r="C32" s="414"/>
      <c r="D32" s="414"/>
      <c r="E32" s="400"/>
    </row>
    <row r="33" spans="1:5" ht="18.75" x14ac:dyDescent="0.25">
      <c r="A33" s="401" t="s">
        <v>380</v>
      </c>
      <c r="B33" s="402">
        <v>170.82414</v>
      </c>
      <c r="C33" s="414"/>
      <c r="D33" s="414"/>
      <c r="E33" s="400"/>
    </row>
    <row r="34" spans="1:5" ht="19.5" thickBot="1" x14ac:dyDescent="0.3">
      <c r="A34" s="403" t="s">
        <v>381</v>
      </c>
      <c r="B34" s="404">
        <v>120.04</v>
      </c>
      <c r="C34" s="414"/>
      <c r="D34" s="414"/>
      <c r="E34" s="400"/>
    </row>
    <row r="35" spans="1:5" ht="16.5" thickBot="1" x14ac:dyDescent="0.3">
      <c r="A35" s="405" t="s">
        <v>28</v>
      </c>
      <c r="B35" s="406">
        <v>113.55</v>
      </c>
      <c r="E35" s="400"/>
    </row>
    <row r="36" spans="1:5" ht="16.5" thickBot="1" x14ac:dyDescent="0.3">
      <c r="A36" s="398"/>
      <c r="B36" s="413" t="s">
        <v>562</v>
      </c>
      <c r="E36" s="400"/>
    </row>
    <row r="37" spans="1:5" ht="15.75" x14ac:dyDescent="0.25">
      <c r="A37" s="398" t="s">
        <v>27</v>
      </c>
      <c r="B37" s="399">
        <v>96.5</v>
      </c>
      <c r="E37" s="400"/>
    </row>
    <row r="38" spans="1:5" ht="16.5" thickBot="1" x14ac:dyDescent="0.3">
      <c r="A38" s="403" t="s">
        <v>26</v>
      </c>
      <c r="B38" s="404">
        <v>27.330000000000002</v>
      </c>
      <c r="E38" s="400"/>
    </row>
    <row r="39" spans="1:5" ht="15.75" x14ac:dyDescent="0.25">
      <c r="A39" s="248" t="s">
        <v>25</v>
      </c>
      <c r="B39" s="399">
        <v>35.49</v>
      </c>
      <c r="E39" s="400"/>
    </row>
    <row r="40" spans="1:5" ht="15.75" x14ac:dyDescent="0.25">
      <c r="A40" s="249" t="s">
        <v>24</v>
      </c>
      <c r="B40" s="402">
        <v>28.61</v>
      </c>
      <c r="E40" s="400"/>
    </row>
    <row r="41" spans="1:5" ht="16.5" thickBot="1" x14ac:dyDescent="0.3">
      <c r="A41" s="250" t="s">
        <v>23</v>
      </c>
      <c r="B41" s="404">
        <v>112.86200000000001</v>
      </c>
      <c r="E41" s="400"/>
    </row>
    <row r="42" spans="1:5" ht="18.75" x14ac:dyDescent="0.25">
      <c r="A42" s="398" t="s">
        <v>549</v>
      </c>
      <c r="B42" s="399">
        <v>130.02999999999997</v>
      </c>
      <c r="E42" s="400"/>
    </row>
    <row r="43" spans="1:5" ht="18.75" x14ac:dyDescent="0.25">
      <c r="A43" s="401" t="s">
        <v>550</v>
      </c>
      <c r="B43" s="402">
        <v>81.169999999999987</v>
      </c>
      <c r="E43" s="400"/>
    </row>
    <row r="44" spans="1:5" ht="19.5" thickBot="1" x14ac:dyDescent="0.3">
      <c r="A44" s="403" t="s">
        <v>551</v>
      </c>
      <c r="B44" s="404">
        <v>102.08</v>
      </c>
      <c r="E44" s="400"/>
    </row>
    <row r="46" spans="1:5" x14ac:dyDescent="0.25">
      <c r="A46" s="415" t="s">
        <v>382</v>
      </c>
    </row>
    <row r="47" spans="1:5" x14ac:dyDescent="0.25">
      <c r="A47" s="310" t="s">
        <v>431</v>
      </c>
    </row>
    <row r="48" spans="1:5" x14ac:dyDescent="0.25">
      <c r="A48" s="309" t="s">
        <v>552</v>
      </c>
    </row>
    <row r="49" spans="1:1" x14ac:dyDescent="0.25">
      <c r="A49" s="415" t="s">
        <v>22</v>
      </c>
    </row>
    <row r="50" spans="1:1" x14ac:dyDescent="0.25">
      <c r="A50" s="415" t="s">
        <v>561</v>
      </c>
    </row>
    <row r="51" spans="1:1" x14ac:dyDescent="0.25">
      <c r="A51" s="415" t="s">
        <v>564</v>
      </c>
    </row>
    <row r="52" spans="1:1" x14ac:dyDescent="0.25">
      <c r="A52" s="407"/>
    </row>
    <row r="54" spans="1:1" x14ac:dyDescent="0.25">
      <c r="A54" s="407"/>
    </row>
    <row r="56" spans="1:1" x14ac:dyDescent="0.25">
      <c r="A56" s="276"/>
    </row>
    <row r="57" spans="1:1" x14ac:dyDescent="0.25">
      <c r="A57" s="251"/>
    </row>
    <row r="58" spans="1:1" x14ac:dyDescent="0.25">
      <c r="A58" s="251"/>
    </row>
    <row r="59" spans="1:1" x14ac:dyDescent="0.25">
      <c r="A59" s="276"/>
    </row>
    <row r="60" spans="1:1" x14ac:dyDescent="0.25">
      <c r="A60" s="276"/>
    </row>
    <row r="61" spans="1:1" x14ac:dyDescent="0.25">
      <c r="A61" s="276"/>
    </row>
    <row r="62" spans="1:1" x14ac:dyDescent="0.25">
      <c r="A62" s="276"/>
    </row>
    <row r="63" spans="1:1" x14ac:dyDescent="0.25">
      <c r="A63" s="276"/>
    </row>
  </sheetData>
  <hyperlinks>
    <hyperlink ref="A47" r:id="rId1" xr:uid="{FD7FE75B-D6C2-40F5-BEB1-16E2A31B89BA}"/>
    <hyperlink ref="A48" r:id="rId2" xr:uid="{B9AA74AB-D119-4D01-B89E-7E075B41D4F6}"/>
  </hyperlinks>
  <pageMargins left="0.70866141732283472" right="0.70866141732283472" top="0.74803149606299213" bottom="0.74803149606299213" header="0.31496062992125984" footer="0.31496062992125984"/>
  <pageSetup paperSize="9" scale="59" orientation="portrait" r:id="rId3"/>
  <headerFooter>
    <oddHeader>&amp;R&amp;12ENVIRONMENT AND  EMISSIONS</oddHead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AL217"/>
  <sheetViews>
    <sheetView zoomScaleNormal="100" workbookViewId="0">
      <selection activeCell="X23" sqref="X23"/>
    </sheetView>
  </sheetViews>
  <sheetFormatPr defaultRowHeight="12.75" x14ac:dyDescent="0.2"/>
  <cols>
    <col min="1" max="1" width="22.5703125" customWidth="1"/>
    <col min="2" max="11" width="0" hidden="1" customWidth="1"/>
    <col min="16" max="16" width="9" customWidth="1"/>
  </cols>
  <sheetData>
    <row r="1" spans="1:34" ht="15.75" x14ac:dyDescent="0.2">
      <c r="A1" s="95" t="s">
        <v>305</v>
      </c>
      <c r="B1" s="30"/>
      <c r="C1" s="30"/>
      <c r="D1" s="30"/>
      <c r="E1" s="30"/>
      <c r="F1" s="30"/>
      <c r="G1" s="30"/>
      <c r="H1" s="30"/>
      <c r="I1" s="30"/>
      <c r="J1" s="30"/>
      <c r="K1" s="30"/>
      <c r="L1" s="30"/>
      <c r="M1" s="30"/>
      <c r="N1" s="30"/>
      <c r="O1" s="30"/>
      <c r="P1" s="30"/>
      <c r="Q1" s="30"/>
      <c r="R1" s="30"/>
      <c r="S1" s="30"/>
      <c r="T1" s="30"/>
      <c r="U1" s="30"/>
      <c r="V1" s="30"/>
    </row>
    <row r="2" spans="1:34" ht="15.75" x14ac:dyDescent="0.25">
      <c r="A2" s="53"/>
      <c r="B2" s="53">
        <v>2001</v>
      </c>
      <c r="C2" s="53">
        <v>2002</v>
      </c>
      <c r="D2" s="53">
        <v>2003</v>
      </c>
      <c r="E2" s="53">
        <v>2004</v>
      </c>
      <c r="F2" s="53">
        <v>2005</v>
      </c>
      <c r="G2" s="54">
        <v>2006</v>
      </c>
      <c r="H2" s="54">
        <v>2007</v>
      </c>
      <c r="I2" s="54">
        <v>2008</v>
      </c>
      <c r="J2" s="54">
        <v>2009</v>
      </c>
      <c r="K2" s="54">
        <v>2010</v>
      </c>
      <c r="L2" s="54">
        <v>2011</v>
      </c>
      <c r="M2" s="54">
        <v>2012</v>
      </c>
      <c r="N2" s="54">
        <v>2013</v>
      </c>
      <c r="O2" s="54">
        <v>2014</v>
      </c>
      <c r="P2" s="54">
        <v>2015</v>
      </c>
      <c r="Q2" s="54">
        <v>2016</v>
      </c>
      <c r="R2" s="54">
        <v>2017</v>
      </c>
      <c r="S2" s="54">
        <v>2018</v>
      </c>
      <c r="T2" s="54">
        <v>2019</v>
      </c>
      <c r="U2" s="54">
        <v>2020</v>
      </c>
      <c r="V2" s="54">
        <v>2021</v>
      </c>
    </row>
    <row r="3" spans="1:34" ht="15.75" x14ac:dyDescent="0.25">
      <c r="A3" s="1"/>
      <c r="U3" s="115" t="s">
        <v>173</v>
      </c>
    </row>
    <row r="4" spans="1:34" ht="15.75" x14ac:dyDescent="0.25">
      <c r="A4" s="24" t="s">
        <v>90</v>
      </c>
      <c r="B4" s="97">
        <v>4.0000000000000001E-3</v>
      </c>
      <c r="C4" s="97">
        <v>5.0000000000000001E-3</v>
      </c>
      <c r="D4" s="97">
        <v>1E-3</v>
      </c>
      <c r="E4" s="157">
        <v>0</v>
      </c>
      <c r="F4" s="157">
        <v>1E-3</v>
      </c>
      <c r="G4" s="157">
        <v>0</v>
      </c>
      <c r="H4" s="157">
        <v>5.0000000000000001E-3</v>
      </c>
      <c r="I4" s="157">
        <v>0.317</v>
      </c>
      <c r="J4" s="157">
        <v>1.302</v>
      </c>
      <c r="K4" s="157">
        <v>2.27</v>
      </c>
      <c r="L4" s="157">
        <v>4.6079999999999997</v>
      </c>
      <c r="M4" s="157">
        <v>12.999000000000001</v>
      </c>
      <c r="N4" s="157">
        <v>25.62</v>
      </c>
      <c r="O4" s="157">
        <v>36.201999999999998</v>
      </c>
      <c r="P4" s="157">
        <v>39.094000000000001</v>
      </c>
      <c r="Q4" s="157">
        <v>36.377000000000002</v>
      </c>
      <c r="R4" s="157">
        <v>32.296999999999997</v>
      </c>
      <c r="S4" s="157">
        <v>22.922000000000001</v>
      </c>
      <c r="T4" s="157">
        <v>17.367999999999999</v>
      </c>
      <c r="U4" s="157">
        <v>16.975000000000001</v>
      </c>
      <c r="V4" s="157">
        <v>19.302</v>
      </c>
    </row>
    <row r="5" spans="1:34" ht="15.75" x14ac:dyDescent="0.25">
      <c r="A5" s="24" t="s">
        <v>91</v>
      </c>
      <c r="B5" s="97">
        <v>0</v>
      </c>
      <c r="C5" s="97">
        <v>0.47</v>
      </c>
      <c r="D5" s="97">
        <v>0.66800000000000004</v>
      </c>
      <c r="E5" s="157">
        <v>0.74399999999999999</v>
      </c>
      <c r="F5" s="157">
        <v>1.2470000000000001</v>
      </c>
      <c r="G5" s="157">
        <v>3.4380000000000002</v>
      </c>
      <c r="H5" s="157">
        <v>3.9990000000000001</v>
      </c>
      <c r="I5" s="157">
        <v>4.8380000000000001</v>
      </c>
      <c r="J5" s="157">
        <v>8.077</v>
      </c>
      <c r="K5" s="157">
        <v>9.15</v>
      </c>
      <c r="L5" s="157">
        <v>15.311999999999999</v>
      </c>
      <c r="M5" s="157">
        <v>17.260000000000002</v>
      </c>
      <c r="N5" s="157">
        <v>23.491</v>
      </c>
      <c r="O5" s="157">
        <v>34.840000000000003</v>
      </c>
      <c r="P5" s="157">
        <v>46.933</v>
      </c>
      <c r="Q5" s="157">
        <v>52.598999999999997</v>
      </c>
      <c r="R5" s="157">
        <v>43.587000000000003</v>
      </c>
      <c r="S5" s="157">
        <v>32.630000000000003</v>
      </c>
      <c r="T5" s="157">
        <v>24.059000000000001</v>
      </c>
      <c r="U5" s="157">
        <v>8.2240000000000002</v>
      </c>
      <c r="V5" s="157">
        <v>6.8019999999999996</v>
      </c>
    </row>
    <row r="6" spans="1:34" ht="15.75" x14ac:dyDescent="0.25">
      <c r="A6" s="24" t="s">
        <v>92</v>
      </c>
      <c r="B6" s="97">
        <v>1.39</v>
      </c>
      <c r="C6" s="97">
        <v>3.9849999999999999</v>
      </c>
      <c r="D6" s="97">
        <v>6.83</v>
      </c>
      <c r="E6" s="157">
        <v>7.6239999999999997</v>
      </c>
      <c r="F6" s="157">
        <v>5.6550000000000002</v>
      </c>
      <c r="G6" s="157">
        <v>5.41</v>
      </c>
      <c r="H6" s="157">
        <v>6.3540000000000001</v>
      </c>
      <c r="I6" s="157">
        <v>12.058999999999999</v>
      </c>
      <c r="J6" s="157">
        <v>24.738</v>
      </c>
      <c r="K6" s="157">
        <v>29.696999999999999</v>
      </c>
      <c r="L6" s="157">
        <v>28.100999999999999</v>
      </c>
      <c r="M6" s="157">
        <v>31.640999999999998</v>
      </c>
      <c r="N6" s="157">
        <v>43.058</v>
      </c>
      <c r="O6" s="157">
        <v>48.158999999999999</v>
      </c>
      <c r="P6" s="157">
        <v>41.225000000000001</v>
      </c>
      <c r="Q6" s="157">
        <v>48.280999999999999</v>
      </c>
      <c r="R6" s="157">
        <v>47.36</v>
      </c>
      <c r="S6" s="157">
        <v>44.573</v>
      </c>
      <c r="T6" s="157">
        <v>37.918999999999997</v>
      </c>
      <c r="U6" s="157">
        <v>16.111999999999998</v>
      </c>
      <c r="V6" s="157">
        <v>21.303999999999998</v>
      </c>
    </row>
    <row r="7" spans="1:34" ht="15.75" x14ac:dyDescent="0.25">
      <c r="A7" s="24" t="s">
        <v>93</v>
      </c>
      <c r="B7" s="97">
        <v>1.8759999999999999</v>
      </c>
      <c r="C7" s="97">
        <v>2.5169999999999999</v>
      </c>
      <c r="D7" s="97">
        <v>3.9790000000000001</v>
      </c>
      <c r="E7" s="157">
        <v>7.32</v>
      </c>
      <c r="F7" s="157">
        <v>9.3010000000000002</v>
      </c>
      <c r="G7" s="157">
        <v>10.117000000000001</v>
      </c>
      <c r="H7" s="157">
        <v>9.4429999999999996</v>
      </c>
      <c r="I7" s="157">
        <v>10.989000000000001</v>
      </c>
      <c r="J7" s="157">
        <v>15.439</v>
      </c>
      <c r="K7" s="157">
        <v>27.564</v>
      </c>
      <c r="L7" s="157">
        <v>28.542000000000002</v>
      </c>
      <c r="M7" s="157">
        <v>39.399000000000001</v>
      </c>
      <c r="N7" s="157">
        <v>39.734000000000002</v>
      </c>
      <c r="O7" s="157">
        <v>36.517000000000003</v>
      </c>
      <c r="P7" s="157">
        <v>33.252000000000002</v>
      </c>
      <c r="Q7" s="157">
        <v>32.134999999999998</v>
      </c>
      <c r="R7" s="157">
        <v>29.834</v>
      </c>
      <c r="S7" s="157">
        <v>29.300999999999998</v>
      </c>
      <c r="T7" s="157">
        <v>33.634999999999998</v>
      </c>
      <c r="U7" s="157">
        <v>21.766999999999999</v>
      </c>
      <c r="V7" s="157">
        <v>23.911999999999999</v>
      </c>
    </row>
    <row r="8" spans="1:34" ht="15.75" x14ac:dyDescent="0.25">
      <c r="A8" s="24" t="s">
        <v>94</v>
      </c>
      <c r="B8" s="97">
        <v>17.797000000000001</v>
      </c>
      <c r="C8" s="97">
        <v>26.068000000000001</v>
      </c>
      <c r="D8" s="97">
        <v>27.198</v>
      </c>
      <c r="E8" s="157">
        <v>25.376999999999999</v>
      </c>
      <c r="F8" s="157">
        <v>23.585999999999999</v>
      </c>
      <c r="G8" s="157">
        <v>25.213999999999999</v>
      </c>
      <c r="H8" s="157">
        <v>38.207000000000001</v>
      </c>
      <c r="I8" s="157">
        <v>36.707999999999998</v>
      </c>
      <c r="J8" s="157">
        <v>41.466000000000001</v>
      </c>
      <c r="K8" s="157">
        <v>33.884</v>
      </c>
      <c r="L8" s="157">
        <v>31.38</v>
      </c>
      <c r="M8" s="157">
        <v>30.518000000000001</v>
      </c>
      <c r="N8" s="157">
        <v>26.305</v>
      </c>
      <c r="O8" s="157">
        <v>23.806999999999999</v>
      </c>
      <c r="P8" s="157">
        <v>23.687999999999999</v>
      </c>
      <c r="Q8" s="157">
        <v>20.126000000000001</v>
      </c>
      <c r="R8" s="157">
        <v>21.132000000000001</v>
      </c>
      <c r="S8" s="157">
        <v>19.962</v>
      </c>
      <c r="T8" s="157">
        <v>18.390999999999998</v>
      </c>
      <c r="U8" s="157">
        <v>18.405999999999999</v>
      </c>
      <c r="V8" s="157">
        <v>19.885999999999999</v>
      </c>
      <c r="W8" s="336"/>
      <c r="X8" s="336"/>
      <c r="Y8" s="336"/>
      <c r="Z8" s="336"/>
      <c r="AA8" s="336"/>
      <c r="AB8" s="336"/>
      <c r="AC8" s="336"/>
      <c r="AD8" s="336"/>
      <c r="AE8" s="336"/>
      <c r="AF8" s="336"/>
      <c r="AG8" s="336"/>
      <c r="AH8" s="337"/>
    </row>
    <row r="9" spans="1:34" ht="15.75" x14ac:dyDescent="0.25">
      <c r="A9" s="24" t="s">
        <v>95</v>
      </c>
      <c r="B9" s="97">
        <v>23.106999999999999</v>
      </c>
      <c r="C9" s="97">
        <v>28.939</v>
      </c>
      <c r="D9" s="97">
        <v>39.795999999999999</v>
      </c>
      <c r="E9" s="157">
        <v>42.225999999999999</v>
      </c>
      <c r="F9" s="157">
        <v>35.468000000000004</v>
      </c>
      <c r="G9" s="157">
        <v>31.361999999999998</v>
      </c>
      <c r="H9" s="157">
        <v>27.475000000000001</v>
      </c>
      <c r="I9" s="157">
        <v>24.312000000000001</v>
      </c>
      <c r="J9" s="157">
        <v>24.689</v>
      </c>
      <c r="K9" s="157">
        <v>20.542000000000002</v>
      </c>
      <c r="L9" s="157">
        <v>20.347000000000001</v>
      </c>
      <c r="M9" s="157">
        <v>18.917999999999999</v>
      </c>
      <c r="N9" s="157">
        <v>16.956</v>
      </c>
      <c r="O9" s="157">
        <v>13.804</v>
      </c>
      <c r="P9" s="157">
        <v>12.696</v>
      </c>
      <c r="Q9" s="157">
        <v>12.500999999999999</v>
      </c>
      <c r="R9" s="157">
        <v>11.343</v>
      </c>
      <c r="S9" s="157">
        <v>13.307</v>
      </c>
      <c r="T9" s="157">
        <v>16.161000000000001</v>
      </c>
      <c r="U9" s="157">
        <v>14.22</v>
      </c>
      <c r="V9" s="157">
        <v>13.686</v>
      </c>
      <c r="W9" s="337"/>
      <c r="AG9" s="337"/>
    </row>
    <row r="10" spans="1:34" ht="15.75" x14ac:dyDescent="0.25">
      <c r="A10" s="24" t="s">
        <v>96</v>
      </c>
      <c r="B10" s="97">
        <v>38.316000000000003</v>
      </c>
      <c r="C10" s="97">
        <v>51.018999999999998</v>
      </c>
      <c r="D10" s="97">
        <v>47.146999999999998</v>
      </c>
      <c r="E10" s="157">
        <v>48.823</v>
      </c>
      <c r="F10" s="157">
        <v>51.095999999999997</v>
      </c>
      <c r="G10" s="157">
        <v>47.716000000000001</v>
      </c>
      <c r="H10" s="157">
        <v>45.838999999999999</v>
      </c>
      <c r="I10" s="157">
        <v>32.981000000000002</v>
      </c>
      <c r="J10" s="157">
        <v>32.673000000000002</v>
      </c>
      <c r="K10" s="157">
        <v>25.308</v>
      </c>
      <c r="L10" s="157">
        <v>18.123999999999999</v>
      </c>
      <c r="M10" s="157">
        <v>14.148</v>
      </c>
      <c r="N10" s="157">
        <v>14.134</v>
      </c>
      <c r="O10" s="157">
        <v>15.339</v>
      </c>
      <c r="P10" s="157">
        <v>13.166</v>
      </c>
      <c r="Q10" s="157">
        <v>10.108000000000001</v>
      </c>
      <c r="R10" s="157">
        <v>9.2219999999999995</v>
      </c>
      <c r="S10" s="157">
        <v>12.263</v>
      </c>
      <c r="T10" s="157">
        <v>15.759</v>
      </c>
      <c r="U10" s="157">
        <v>12.808999999999999</v>
      </c>
      <c r="V10" s="157">
        <v>12.754</v>
      </c>
    </row>
    <row r="11" spans="1:34" ht="15.75" x14ac:dyDescent="0.25">
      <c r="A11" s="24" t="s">
        <v>97</v>
      </c>
      <c r="B11" s="97">
        <v>14.725</v>
      </c>
      <c r="C11" s="97">
        <v>22.545000000000002</v>
      </c>
      <c r="D11" s="97">
        <v>22.27</v>
      </c>
      <c r="E11" s="157">
        <v>20.076000000000001</v>
      </c>
      <c r="F11" s="157">
        <v>17.821999999999999</v>
      </c>
      <c r="G11" s="157">
        <v>22.405999999999999</v>
      </c>
      <c r="H11" s="157">
        <v>21.541</v>
      </c>
      <c r="I11" s="157">
        <v>16.710999999999999</v>
      </c>
      <c r="J11" s="157">
        <v>10.727</v>
      </c>
      <c r="K11" s="157">
        <v>6.2220000000000004</v>
      </c>
      <c r="L11" s="157">
        <v>6.1230000000000002</v>
      </c>
      <c r="M11" s="157">
        <v>5.7160000000000002</v>
      </c>
      <c r="N11" s="157">
        <v>6.4169999999999998</v>
      </c>
      <c r="O11" s="157">
        <v>4.4189999999999996</v>
      </c>
      <c r="P11" s="157">
        <v>4.0839999999999996</v>
      </c>
      <c r="Q11" s="157">
        <v>3.47</v>
      </c>
      <c r="R11" s="157">
        <v>3.1539999999999999</v>
      </c>
      <c r="S11" s="157">
        <v>4.3179999999999996</v>
      </c>
      <c r="T11" s="157">
        <v>5.2809999999999997</v>
      </c>
      <c r="U11" s="157">
        <v>4.9210000000000003</v>
      </c>
      <c r="V11" s="157">
        <v>7.7939999999999996</v>
      </c>
    </row>
    <row r="12" spans="1:34" ht="15.75" x14ac:dyDescent="0.25">
      <c r="A12" s="24" t="s">
        <v>98</v>
      </c>
      <c r="B12" s="97">
        <v>12.641999999999999</v>
      </c>
      <c r="C12" s="97">
        <v>14.821</v>
      </c>
      <c r="D12" s="97">
        <v>18.064</v>
      </c>
      <c r="E12" s="157">
        <v>17.555</v>
      </c>
      <c r="F12" s="157">
        <v>16.687999999999999</v>
      </c>
      <c r="G12" s="157">
        <v>12.247</v>
      </c>
      <c r="H12" s="157">
        <v>12.750999999999999</v>
      </c>
      <c r="I12" s="157">
        <v>9.5370000000000008</v>
      </c>
      <c r="J12" s="157">
        <v>9.4359999999999999</v>
      </c>
      <c r="K12" s="157">
        <v>7.5270000000000001</v>
      </c>
      <c r="L12" s="157">
        <v>5.3719999999999999</v>
      </c>
      <c r="M12" s="157">
        <v>3.536</v>
      </c>
      <c r="N12" s="157">
        <v>2.5390000000000001</v>
      </c>
      <c r="O12" s="157">
        <v>2.6269999999999998</v>
      </c>
      <c r="P12" s="157">
        <v>2.9809999999999999</v>
      </c>
      <c r="Q12" s="157">
        <v>2.1779999999999999</v>
      </c>
      <c r="R12" s="157">
        <v>2.1920000000000002</v>
      </c>
      <c r="S12" s="157">
        <v>3.2410000000000001</v>
      </c>
      <c r="T12" s="157">
        <v>2.996</v>
      </c>
      <c r="U12" s="157">
        <v>4.6189999999999998</v>
      </c>
      <c r="V12" s="157">
        <v>3.48</v>
      </c>
    </row>
    <row r="13" spans="1:34" ht="15.75" x14ac:dyDescent="0.25">
      <c r="A13" s="24" t="s">
        <v>99</v>
      </c>
      <c r="B13" s="97">
        <v>13.586</v>
      </c>
      <c r="C13" s="97">
        <v>17.274999999999999</v>
      </c>
      <c r="D13" s="97">
        <v>15.816000000000001</v>
      </c>
      <c r="E13" s="157">
        <v>13.664</v>
      </c>
      <c r="F13" s="157">
        <v>14.734</v>
      </c>
      <c r="G13" s="157">
        <v>13.188000000000001</v>
      </c>
      <c r="H13" s="157">
        <v>15.97</v>
      </c>
      <c r="I13" s="157">
        <v>11.324999999999999</v>
      </c>
      <c r="J13" s="157">
        <v>7.4210000000000003</v>
      </c>
      <c r="K13" s="157">
        <v>7.0019999999999998</v>
      </c>
      <c r="L13" s="157">
        <v>4.6429999999999998</v>
      </c>
      <c r="M13" s="157">
        <v>3.911</v>
      </c>
      <c r="N13" s="157">
        <v>2.782</v>
      </c>
      <c r="O13" s="157">
        <v>2.875</v>
      </c>
      <c r="P13" s="157">
        <v>1.3140000000000001</v>
      </c>
      <c r="Q13" s="157">
        <v>0.98099999999999998</v>
      </c>
      <c r="R13" s="157">
        <v>1.5289999999999999</v>
      </c>
      <c r="S13" s="157">
        <v>1.9079999999999999</v>
      </c>
      <c r="T13" s="157">
        <v>1.6</v>
      </c>
      <c r="U13" s="157">
        <v>3.847</v>
      </c>
      <c r="V13" s="157">
        <v>2.6160000000000001</v>
      </c>
    </row>
    <row r="14" spans="1:34" ht="15.75" x14ac:dyDescent="0.25">
      <c r="A14" s="24" t="s">
        <v>100</v>
      </c>
      <c r="B14" s="97">
        <v>12.943</v>
      </c>
      <c r="C14" s="97">
        <v>17.254999999999999</v>
      </c>
      <c r="D14" s="97">
        <v>16.834</v>
      </c>
      <c r="E14" s="157">
        <v>15.124000000000001</v>
      </c>
      <c r="F14" s="157">
        <v>12.914</v>
      </c>
      <c r="G14" s="157">
        <v>12.558</v>
      </c>
      <c r="H14" s="157">
        <v>10.054</v>
      </c>
      <c r="I14" s="157">
        <v>6.0650000000000004</v>
      </c>
      <c r="J14" s="157">
        <v>5.0739999999999998</v>
      </c>
      <c r="K14" s="157">
        <v>3.6819999999999999</v>
      </c>
      <c r="L14" s="157">
        <v>1.7829999999999999</v>
      </c>
      <c r="M14" s="157">
        <v>1.5469999999999999</v>
      </c>
      <c r="N14" s="157">
        <v>1.472</v>
      </c>
      <c r="O14" s="157">
        <v>1.7989999999999999</v>
      </c>
      <c r="P14" s="157">
        <v>1.61</v>
      </c>
      <c r="Q14" s="157">
        <v>1.4930000000000001</v>
      </c>
      <c r="R14" s="157">
        <v>0.83499999999999996</v>
      </c>
      <c r="S14" s="157">
        <v>1.2689999999999999</v>
      </c>
      <c r="T14" s="157">
        <v>2.3889999999999998</v>
      </c>
      <c r="U14" s="157">
        <v>2.137</v>
      </c>
      <c r="V14" s="157">
        <v>2.415</v>
      </c>
      <c r="W14" s="336"/>
      <c r="AG14" s="336"/>
    </row>
    <row r="15" spans="1:34" ht="15.75" x14ac:dyDescent="0.25">
      <c r="A15" s="24" t="s">
        <v>101</v>
      </c>
      <c r="B15" s="97">
        <v>10.162000000000001</v>
      </c>
      <c r="C15" s="97">
        <v>12.025</v>
      </c>
      <c r="D15" s="97">
        <v>9.51</v>
      </c>
      <c r="E15" s="157">
        <v>8.2870000000000008</v>
      </c>
      <c r="F15" s="157">
        <v>6.92</v>
      </c>
      <c r="G15" s="157">
        <v>5.73</v>
      </c>
      <c r="H15" s="157">
        <v>4.1989999999999998</v>
      </c>
      <c r="I15" s="157">
        <v>2.3660000000000001</v>
      </c>
      <c r="J15" s="157">
        <v>2.2589999999999999</v>
      </c>
      <c r="K15" s="157">
        <v>2.5920000000000001</v>
      </c>
      <c r="L15" s="157">
        <v>2.323</v>
      </c>
      <c r="M15" s="157">
        <v>1.7749999999999999</v>
      </c>
      <c r="N15" s="157">
        <v>1.4319999999999999</v>
      </c>
      <c r="O15" s="157">
        <v>0.95299999999999996</v>
      </c>
      <c r="P15" s="157">
        <v>0.63600000000000001</v>
      </c>
      <c r="Q15" s="157">
        <v>0.435</v>
      </c>
      <c r="R15" s="157">
        <v>0.34</v>
      </c>
      <c r="S15" s="157">
        <v>0.41</v>
      </c>
      <c r="T15" s="157">
        <v>0.67700000000000005</v>
      </c>
      <c r="U15" s="157">
        <v>1.952</v>
      </c>
      <c r="V15" s="157">
        <v>2.077</v>
      </c>
      <c r="W15" s="337"/>
      <c r="AG15" s="337"/>
    </row>
    <row r="16" spans="1:34" ht="15.75" x14ac:dyDescent="0.25">
      <c r="A16" s="24" t="s">
        <v>102</v>
      </c>
      <c r="B16" s="97">
        <v>6.5730000000000004</v>
      </c>
      <c r="C16" s="97">
        <v>6.6079999999999997</v>
      </c>
      <c r="D16" s="97">
        <v>6.8570000000000002</v>
      </c>
      <c r="E16" s="157">
        <v>7.492</v>
      </c>
      <c r="F16" s="157">
        <v>5.64</v>
      </c>
      <c r="G16" s="157">
        <v>5.7489999999999997</v>
      </c>
      <c r="H16" s="157">
        <v>5.2489999999999997</v>
      </c>
      <c r="I16" s="157">
        <v>3.4329999999999998</v>
      </c>
      <c r="J16" s="157">
        <v>2.1560000000000001</v>
      </c>
      <c r="K16" s="157">
        <v>1.1579999999999999</v>
      </c>
      <c r="L16" s="157">
        <v>0.58299999999999996</v>
      </c>
      <c r="M16" s="157">
        <v>0.45400000000000001</v>
      </c>
      <c r="N16" s="157">
        <v>0.53</v>
      </c>
      <c r="O16" s="157">
        <v>0.497</v>
      </c>
      <c r="P16" s="157">
        <v>0.40100000000000002</v>
      </c>
      <c r="Q16" s="157">
        <v>0.58299999999999996</v>
      </c>
      <c r="R16" s="157">
        <v>0.52600000000000002</v>
      </c>
      <c r="S16" s="157">
        <v>0.59199999999999997</v>
      </c>
      <c r="T16" s="157">
        <v>0.69</v>
      </c>
      <c r="U16" s="157">
        <v>0.96699999999999997</v>
      </c>
      <c r="V16" s="157">
        <v>1.056</v>
      </c>
    </row>
    <row r="17" spans="1:27" ht="15.75" x14ac:dyDescent="0.25">
      <c r="A17" s="24" t="s">
        <v>103</v>
      </c>
      <c r="B17" s="97">
        <v>52.707000000000001</v>
      </c>
      <c r="C17" s="97">
        <v>16.98</v>
      </c>
      <c r="D17" s="97">
        <v>4.3620000000000001</v>
      </c>
      <c r="E17" s="157">
        <v>3.5489999999999999</v>
      </c>
      <c r="F17" s="157">
        <v>2.0950000000000002</v>
      </c>
      <c r="G17" s="157">
        <v>1.383</v>
      </c>
      <c r="H17" s="157">
        <v>1.458</v>
      </c>
      <c r="I17" s="157">
        <v>1.0269999999999999</v>
      </c>
      <c r="J17" s="157">
        <v>0.755</v>
      </c>
      <c r="K17" s="157">
        <v>0.64900000000000002</v>
      </c>
      <c r="L17" s="157">
        <v>0.52300000000000002</v>
      </c>
      <c r="M17" s="157">
        <v>0.70299999999999996</v>
      </c>
      <c r="N17" s="157">
        <v>0.746</v>
      </c>
      <c r="O17" s="157">
        <v>0.57599999999999996</v>
      </c>
      <c r="P17" s="157">
        <v>0.72699999999999998</v>
      </c>
      <c r="Q17" s="157">
        <v>0.84199999999999997</v>
      </c>
      <c r="R17" s="157">
        <v>0.67300000000000004</v>
      </c>
      <c r="S17" s="157">
        <v>0.81399999999999995</v>
      </c>
      <c r="T17" s="157">
        <v>0.82099999999999995</v>
      </c>
      <c r="U17" s="157">
        <v>0.78300000000000003</v>
      </c>
      <c r="V17" s="157">
        <v>1.353</v>
      </c>
    </row>
    <row r="18" spans="1:27" ht="6.75" customHeight="1" x14ac:dyDescent="0.25">
      <c r="A18" s="1"/>
      <c r="B18" s="97"/>
      <c r="C18" s="97"/>
      <c r="D18" s="97"/>
      <c r="E18" s="97"/>
      <c r="F18" s="97"/>
      <c r="G18" s="97"/>
      <c r="H18" s="97"/>
      <c r="I18" s="97"/>
      <c r="J18" s="97"/>
      <c r="K18" s="97"/>
      <c r="L18" s="97"/>
      <c r="M18" s="97"/>
      <c r="N18" s="97"/>
      <c r="O18" s="97"/>
      <c r="P18" s="97"/>
      <c r="Q18" s="97"/>
      <c r="R18" s="97"/>
      <c r="S18" s="97"/>
      <c r="T18" s="97"/>
      <c r="U18" s="97"/>
      <c r="V18" s="97"/>
    </row>
    <row r="19" spans="1:27" ht="15.75" x14ac:dyDescent="0.25">
      <c r="A19" s="24" t="s">
        <v>34</v>
      </c>
      <c r="B19" s="98">
        <v>205.828</v>
      </c>
      <c r="C19" s="98">
        <v>220.512</v>
      </c>
      <c r="D19" s="98">
        <v>219.33199999999999</v>
      </c>
      <c r="E19" s="98">
        <v>217.86099999999999</v>
      </c>
      <c r="F19" s="97">
        <v>203.167</v>
      </c>
      <c r="G19" s="97">
        <v>196.518</v>
      </c>
      <c r="H19" s="97">
        <v>202.54400000000001</v>
      </c>
      <c r="I19" s="97">
        <v>172.66800000000001</v>
      </c>
      <c r="J19" s="97">
        <v>186.21199999999999</v>
      </c>
      <c r="K19" s="97">
        <v>177.24700000000001</v>
      </c>
      <c r="L19" s="97">
        <v>167.76400000000001</v>
      </c>
      <c r="M19" s="97">
        <v>182.52500000000001</v>
      </c>
      <c r="N19" s="97">
        <v>205.21600000000001</v>
      </c>
      <c r="O19" s="97">
        <v>222.41399999999999</v>
      </c>
      <c r="P19" s="97">
        <v>221.80699999999999</v>
      </c>
      <c r="Q19" s="97">
        <v>222.10900000000001</v>
      </c>
      <c r="R19" s="97">
        <v>204.024</v>
      </c>
      <c r="S19" s="97">
        <v>187.51</v>
      </c>
      <c r="T19" s="97">
        <v>177.74600000000001</v>
      </c>
      <c r="U19" s="97">
        <v>127.739</v>
      </c>
      <c r="V19" s="97">
        <v>138.43700000000001</v>
      </c>
    </row>
    <row r="20" spans="1:27" ht="7.5" customHeight="1" x14ac:dyDescent="0.25">
      <c r="A20" s="24"/>
    </row>
    <row r="21" spans="1:27" ht="18.75" x14ac:dyDescent="0.35">
      <c r="A21" s="24" t="s">
        <v>104</v>
      </c>
      <c r="B21" s="48">
        <v>174.688612273953</v>
      </c>
      <c r="C21" s="119">
        <v>171.83912112100299</v>
      </c>
      <c r="D21" s="119">
        <v>168.743517700144</v>
      </c>
      <c r="E21" s="119">
        <v>166.86097372055701</v>
      </c>
      <c r="F21" s="119">
        <v>165.62526358717301</v>
      </c>
      <c r="G21" s="119">
        <v>164.401593768417</v>
      </c>
      <c r="H21" s="119">
        <v>162.18797429955299</v>
      </c>
      <c r="I21" s="119">
        <v>156.25750840416899</v>
      </c>
      <c r="J21" s="119">
        <v>148.64406843634899</v>
      </c>
      <c r="K21" s="119">
        <v>143.400315971868</v>
      </c>
      <c r="L21" s="119">
        <v>138.24391746043099</v>
      </c>
      <c r="M21" s="119">
        <v>133.15860016939601</v>
      </c>
      <c r="N21" s="119">
        <v>128.36789749107399</v>
      </c>
      <c r="O21" s="119">
        <v>124.388066967787</v>
      </c>
      <c r="P21" s="119">
        <v>121.378048670165</v>
      </c>
      <c r="Q21" s="119">
        <v>119.997460082163</v>
      </c>
      <c r="R21" s="119">
        <v>120.16180889201399</v>
      </c>
      <c r="S21" s="119">
        <v>123.644164845524</v>
      </c>
      <c r="T21" s="119">
        <v>126.541788893599</v>
      </c>
      <c r="U21" s="119">
        <v>128.885960490249</v>
      </c>
      <c r="V21" s="119">
        <v>124.68204896268</v>
      </c>
    </row>
    <row r="22" spans="1:27" ht="9" customHeight="1" x14ac:dyDescent="0.25">
      <c r="A22" s="1"/>
      <c r="B22" s="96"/>
    </row>
    <row r="23" spans="1:27" ht="15.75" x14ac:dyDescent="0.25">
      <c r="A23" s="1"/>
      <c r="B23" s="47"/>
      <c r="T23" s="115" t="s">
        <v>174</v>
      </c>
    </row>
    <row r="24" spans="1:27" ht="15.75" x14ac:dyDescent="0.25">
      <c r="A24" s="24" t="s">
        <v>90</v>
      </c>
      <c r="B24" s="99">
        <f>100*B4/B$19</f>
        <v>1.9433701925879862E-3</v>
      </c>
      <c r="C24" s="99">
        <f t="shared" ref="C24:N37" si="0">100*C4/C$19</f>
        <v>2.2674502974894791E-3</v>
      </c>
      <c r="D24" s="99">
        <f t="shared" si="0"/>
        <v>4.5592982328160054E-4</v>
      </c>
      <c r="E24" s="154">
        <f t="shared" si="0"/>
        <v>0</v>
      </c>
      <c r="F24" s="154">
        <f t="shared" si="0"/>
        <v>4.9220591926838516E-4</v>
      </c>
      <c r="G24" s="154">
        <f t="shared" si="0"/>
        <v>0</v>
      </c>
      <c r="H24" s="154">
        <f t="shared" si="0"/>
        <v>2.4685994154356582E-3</v>
      </c>
      <c r="I24" s="196">
        <f t="shared" si="0"/>
        <v>0.18358931591261843</v>
      </c>
      <c r="J24" s="196">
        <f t="shared" si="0"/>
        <v>0.69920305887912715</v>
      </c>
      <c r="K24" s="196">
        <f t="shared" si="0"/>
        <v>1.2806986860144318</v>
      </c>
      <c r="L24" s="196">
        <f t="shared" si="0"/>
        <v>2.7467156243294149</v>
      </c>
      <c r="M24" s="196">
        <f t="shared" si="0"/>
        <v>7.1217641418983701</v>
      </c>
      <c r="N24" s="196">
        <f t="shared" si="0"/>
        <v>12.484406673943552</v>
      </c>
      <c r="O24" s="196">
        <f t="shared" ref="O24:P24" si="1">100*O4/O$19</f>
        <v>16.276853075795589</v>
      </c>
      <c r="P24" s="196">
        <f t="shared" si="1"/>
        <v>17.625232747388498</v>
      </c>
      <c r="Q24" s="196">
        <f t="shared" ref="Q24:R24" si="2">100*Q4/Q$19</f>
        <v>16.377994588242711</v>
      </c>
      <c r="R24" s="196">
        <f t="shared" si="2"/>
        <v>15.830000392110732</v>
      </c>
      <c r="S24" s="196">
        <f t="shared" ref="S24:T24" si="3">100*S4/S$19</f>
        <v>12.224414697882782</v>
      </c>
      <c r="T24" s="196">
        <f t="shared" si="3"/>
        <v>9.7712466103315965</v>
      </c>
      <c r="U24" s="196">
        <f t="shared" ref="U24:V24" si="4">100*U4/U$19</f>
        <v>13.288815475305116</v>
      </c>
      <c r="V24" s="196">
        <f t="shared" si="4"/>
        <v>13.942804308096823</v>
      </c>
      <c r="AA24" s="94"/>
    </row>
    <row r="25" spans="1:27" ht="15.75" x14ac:dyDescent="0.25">
      <c r="A25" s="24" t="s">
        <v>91</v>
      </c>
      <c r="B25" s="99">
        <f t="shared" ref="B25:M25" si="5">100*B5/B$19</f>
        <v>0</v>
      </c>
      <c r="C25" s="99">
        <f t="shared" si="5"/>
        <v>0.21314032796401103</v>
      </c>
      <c r="D25" s="99">
        <f t="shared" si="5"/>
        <v>0.3045611219521091</v>
      </c>
      <c r="E25" s="154">
        <f t="shared" si="5"/>
        <v>0.34150215045372972</v>
      </c>
      <c r="F25" s="154">
        <f t="shared" si="5"/>
        <v>0.61378078132767633</v>
      </c>
      <c r="G25" s="154">
        <f t="shared" si="5"/>
        <v>1.7494580649100846</v>
      </c>
      <c r="H25" s="154">
        <f t="shared" si="5"/>
        <v>1.9743858124654396</v>
      </c>
      <c r="I25" s="196">
        <f t="shared" si="5"/>
        <v>2.8019088655686057</v>
      </c>
      <c r="J25" s="196">
        <f t="shared" si="5"/>
        <v>4.3375292677163664</v>
      </c>
      <c r="K25" s="196">
        <f t="shared" si="5"/>
        <v>5.1622876550801982</v>
      </c>
      <c r="L25" s="196">
        <f t="shared" si="5"/>
        <v>9.1271071266779522</v>
      </c>
      <c r="M25" s="196">
        <f t="shared" si="5"/>
        <v>9.4562388713874821</v>
      </c>
      <c r="N25" s="196">
        <f t="shared" si="0"/>
        <v>11.446963199750506</v>
      </c>
      <c r="O25" s="196">
        <f t="shared" ref="O25:P25" si="6">100*O5/O$19</f>
        <v>15.664481552420265</v>
      </c>
      <c r="P25" s="196">
        <f t="shared" si="6"/>
        <v>21.159386313326454</v>
      </c>
      <c r="Q25" s="196">
        <f t="shared" ref="Q25:R25" si="7">100*Q5/Q$19</f>
        <v>23.681615783241558</v>
      </c>
      <c r="R25" s="196">
        <f t="shared" si="7"/>
        <v>21.363663098459007</v>
      </c>
      <c r="S25" s="196">
        <f t="shared" ref="S25:T25" si="8">100*S5/S$19</f>
        <v>17.401738573942726</v>
      </c>
      <c r="T25" s="196">
        <f t="shared" si="8"/>
        <v>13.535606989749418</v>
      </c>
      <c r="U25" s="196">
        <f t="shared" ref="U25:V25" si="9">100*U5/U$19</f>
        <v>6.438127744854742</v>
      </c>
      <c r="V25" s="196">
        <f t="shared" si="9"/>
        <v>4.913426323887399</v>
      </c>
      <c r="AA25" s="94"/>
    </row>
    <row r="26" spans="1:27" ht="15.75" x14ac:dyDescent="0.25">
      <c r="A26" s="24" t="s">
        <v>92</v>
      </c>
      <c r="B26" s="99">
        <f t="shared" ref="B26:M26" si="10">100*B6/B$19</f>
        <v>0.67532114192432513</v>
      </c>
      <c r="C26" s="99">
        <f t="shared" si="10"/>
        <v>1.8071578870991147</v>
      </c>
      <c r="D26" s="99">
        <f t="shared" si="10"/>
        <v>3.1140006930133315</v>
      </c>
      <c r="E26" s="154">
        <f t="shared" si="10"/>
        <v>3.4994790256172514</v>
      </c>
      <c r="F26" s="154">
        <f t="shared" si="10"/>
        <v>2.783424473462718</v>
      </c>
      <c r="G26" s="154">
        <f t="shared" si="10"/>
        <v>2.7529284849225006</v>
      </c>
      <c r="H26" s="154">
        <f t="shared" si="10"/>
        <v>3.1370961371356345</v>
      </c>
      <c r="I26" s="196">
        <f t="shared" si="10"/>
        <v>6.983922904070238</v>
      </c>
      <c r="J26" s="196">
        <f t="shared" si="10"/>
        <v>13.284858118703415</v>
      </c>
      <c r="K26" s="196">
        <f t="shared" si="10"/>
        <v>16.754585409061928</v>
      </c>
      <c r="L26" s="196">
        <f t="shared" si="10"/>
        <v>16.750315919982832</v>
      </c>
      <c r="M26" s="196">
        <f t="shared" si="10"/>
        <v>17.335159567182576</v>
      </c>
      <c r="N26" s="196">
        <f t="shared" si="0"/>
        <v>20.981794791829095</v>
      </c>
      <c r="O26" s="196">
        <f t="shared" ref="O26:P26" si="11">100*O6/O$19</f>
        <v>21.652863578731555</v>
      </c>
      <c r="P26" s="196">
        <f t="shared" si="11"/>
        <v>18.5859778997056</v>
      </c>
      <c r="Q26" s="196">
        <f t="shared" ref="Q26:R26" si="12">100*Q6/Q$19</f>
        <v>21.737525269124614</v>
      </c>
      <c r="R26" s="196">
        <f t="shared" si="12"/>
        <v>23.212955338587616</v>
      </c>
      <c r="S26" s="196">
        <f t="shared" ref="S26:T26" si="13">100*S6/S$19</f>
        <v>23.770998880059732</v>
      </c>
      <c r="T26" s="196">
        <f t="shared" si="13"/>
        <v>21.333250818583817</v>
      </c>
      <c r="U26" s="196">
        <f t="shared" ref="U26:V26" si="14">100*U6/U$19</f>
        <v>12.613219142157053</v>
      </c>
      <c r="V26" s="196">
        <f t="shared" si="14"/>
        <v>15.388949486047801</v>
      </c>
      <c r="AA26" s="94"/>
    </row>
    <row r="27" spans="1:27" ht="15.75" x14ac:dyDescent="0.25">
      <c r="A27" s="24" t="s">
        <v>93</v>
      </c>
      <c r="B27" s="99">
        <f t="shared" ref="B27:M27" si="15">100*B7/B$19</f>
        <v>0.91144062032376538</v>
      </c>
      <c r="C27" s="99">
        <f t="shared" si="15"/>
        <v>1.1414344797562037</v>
      </c>
      <c r="D27" s="99">
        <f t="shared" si="15"/>
        <v>1.8141447668374886</v>
      </c>
      <c r="E27" s="154">
        <f t="shared" si="15"/>
        <v>3.3599405125286306</v>
      </c>
      <c r="F27" s="154">
        <f t="shared" si="15"/>
        <v>4.5780072551152502</v>
      </c>
      <c r="G27" s="154">
        <f t="shared" si="15"/>
        <v>5.1481289245768833</v>
      </c>
      <c r="H27" s="154">
        <f t="shared" si="15"/>
        <v>4.6621968559917839</v>
      </c>
      <c r="I27" s="196">
        <f t="shared" si="15"/>
        <v>6.3642365696017791</v>
      </c>
      <c r="J27" s="196">
        <f t="shared" si="15"/>
        <v>8.2910875775997255</v>
      </c>
      <c r="K27" s="196">
        <f t="shared" si="15"/>
        <v>15.551179991762906</v>
      </c>
      <c r="L27" s="196">
        <f t="shared" si="15"/>
        <v>17.013185188717486</v>
      </c>
      <c r="M27" s="196">
        <f t="shared" si="15"/>
        <v>21.585536227913984</v>
      </c>
      <c r="N27" s="196">
        <f t="shared" si="0"/>
        <v>19.362038047715579</v>
      </c>
      <c r="O27" s="196">
        <f t="shared" ref="O27:P27" si="16">100*O7/O$19</f>
        <v>16.418480851025567</v>
      </c>
      <c r="P27" s="196">
        <f t="shared" si="16"/>
        <v>14.991411452298623</v>
      </c>
      <c r="Q27" s="196">
        <f t="shared" ref="Q27:R27" si="17">100*Q7/Q$19</f>
        <v>14.468121507908279</v>
      </c>
      <c r="R27" s="196">
        <f t="shared" si="17"/>
        <v>14.622789475747952</v>
      </c>
      <c r="S27" s="196">
        <f t="shared" ref="S27:T27" si="18">100*S7/S$19</f>
        <v>15.626366593781665</v>
      </c>
      <c r="T27" s="196">
        <f t="shared" si="18"/>
        <v>18.923069998762276</v>
      </c>
      <c r="U27" s="196">
        <f t="shared" ref="U27:V27" si="19">100*U7/U$19</f>
        <v>17.040214813017165</v>
      </c>
      <c r="V27" s="196">
        <f t="shared" si="19"/>
        <v>17.272838908673258</v>
      </c>
      <c r="AA27" s="94"/>
    </row>
    <row r="28" spans="1:27" ht="15.75" x14ac:dyDescent="0.25">
      <c r="A28" s="24" t="s">
        <v>94</v>
      </c>
      <c r="B28" s="99">
        <f t="shared" ref="B28:M28" si="20">100*B8/B$19</f>
        <v>8.646539829372097</v>
      </c>
      <c r="C28" s="99">
        <f t="shared" si="20"/>
        <v>11.821578870991148</v>
      </c>
      <c r="D28" s="99">
        <f t="shared" si="20"/>
        <v>12.400379333612971</v>
      </c>
      <c r="E28" s="154">
        <f t="shared" si="20"/>
        <v>11.648252785032659</v>
      </c>
      <c r="F28" s="154">
        <f t="shared" si="20"/>
        <v>11.60916881186413</v>
      </c>
      <c r="G28" s="154">
        <f t="shared" si="20"/>
        <v>12.830376861152667</v>
      </c>
      <c r="H28" s="154">
        <f t="shared" si="20"/>
        <v>18.863555573110041</v>
      </c>
      <c r="I28" s="196">
        <f t="shared" si="20"/>
        <v>21.259295295017026</v>
      </c>
      <c r="J28" s="196">
        <f t="shared" si="20"/>
        <v>22.268167465039852</v>
      </c>
      <c r="K28" s="196">
        <f t="shared" si="20"/>
        <v>19.116825672648901</v>
      </c>
      <c r="L28" s="196">
        <f t="shared" si="20"/>
        <v>18.704847285472447</v>
      </c>
      <c r="M28" s="196">
        <f t="shared" si="20"/>
        <v>16.719901383372143</v>
      </c>
      <c r="N28" s="196">
        <f t="shared" si="0"/>
        <v>12.818201309839388</v>
      </c>
      <c r="O28" s="196">
        <f t="shared" ref="O28:P28" si="21">100*O8/O$19</f>
        <v>10.703912523492226</v>
      </c>
      <c r="P28" s="196">
        <f t="shared" si="21"/>
        <v>10.679554748046725</v>
      </c>
      <c r="Q28" s="196">
        <f t="shared" ref="Q28:R28" si="22">100*Q8/Q$19</f>
        <v>9.0613167408794784</v>
      </c>
      <c r="R28" s="196">
        <f t="shared" si="22"/>
        <v>10.357604987648513</v>
      </c>
      <c r="S28" s="196">
        <f t="shared" ref="S28:T28" si="23">100*S8/S$19</f>
        <v>10.645832222281479</v>
      </c>
      <c r="T28" s="196">
        <f t="shared" si="23"/>
        <v>10.346786988174134</v>
      </c>
      <c r="U28" s="196">
        <f t="shared" ref="U28:V28" si="24">100*U8/U$19</f>
        <v>14.409068491220378</v>
      </c>
      <c r="V28" s="196">
        <f t="shared" si="24"/>
        <v>14.364656847519086</v>
      </c>
      <c r="AA28" s="94"/>
    </row>
    <row r="29" spans="1:27" ht="15.75" x14ac:dyDescent="0.25">
      <c r="A29" s="24" t="s">
        <v>95</v>
      </c>
      <c r="B29" s="99">
        <f t="shared" ref="B29:M29" si="25">100*B9/B$19</f>
        <v>11.226363760032648</v>
      </c>
      <c r="C29" s="99">
        <f t="shared" si="25"/>
        <v>13.123548831809607</v>
      </c>
      <c r="D29" s="99">
        <f t="shared" si="25"/>
        <v>18.144183247314572</v>
      </c>
      <c r="E29" s="154">
        <f t="shared" si="25"/>
        <v>19.382083071316117</v>
      </c>
      <c r="F29" s="154">
        <f t="shared" si="25"/>
        <v>17.457559544611083</v>
      </c>
      <c r="G29" s="154">
        <f t="shared" si="25"/>
        <v>15.958843464720788</v>
      </c>
      <c r="H29" s="154">
        <f t="shared" si="25"/>
        <v>13.564953787818942</v>
      </c>
      <c r="I29" s="196">
        <f t="shared" si="25"/>
        <v>14.080200152894573</v>
      </c>
      <c r="J29" s="196">
        <f t="shared" si="25"/>
        <v>13.258544025089684</v>
      </c>
      <c r="K29" s="196">
        <f t="shared" si="25"/>
        <v>11.589476831765841</v>
      </c>
      <c r="L29" s="196">
        <f t="shared" si="25"/>
        <v>12.128346963591712</v>
      </c>
      <c r="M29" s="196">
        <f t="shared" si="25"/>
        <v>10.364607588001643</v>
      </c>
      <c r="N29" s="196">
        <f t="shared" si="0"/>
        <v>8.2625136441602987</v>
      </c>
      <c r="O29" s="196">
        <f t="shared" ref="O29:P29" si="26">100*O9/O$19</f>
        <v>6.2064438389669725</v>
      </c>
      <c r="P29" s="196">
        <f t="shared" si="26"/>
        <v>5.7238950979905949</v>
      </c>
      <c r="Q29" s="196">
        <f t="shared" ref="Q29:R29" si="27">100*Q9/Q$19</f>
        <v>5.6283176278313798</v>
      </c>
      <c r="R29" s="196">
        <f t="shared" si="27"/>
        <v>5.5596400423479588</v>
      </c>
      <c r="S29" s="196">
        <f t="shared" ref="S29:T29" si="28">100*S9/S$19</f>
        <v>7.0966881766305807</v>
      </c>
      <c r="T29" s="196">
        <f t="shared" si="28"/>
        <v>9.0921877285564801</v>
      </c>
      <c r="U29" s="196">
        <f t="shared" ref="U29:V29" si="29">100*U9/U$19</f>
        <v>11.132073994629675</v>
      </c>
      <c r="V29" s="196">
        <f t="shared" si="29"/>
        <v>9.8860853673512121</v>
      </c>
      <c r="AA29" s="94"/>
    </row>
    <row r="30" spans="1:27" ht="15.75" x14ac:dyDescent="0.25">
      <c r="A30" s="24" t="s">
        <v>96</v>
      </c>
      <c r="B30" s="99">
        <f t="shared" ref="B30:M30" si="30">100*B10/B$19</f>
        <v>18.615543074800321</v>
      </c>
      <c r="C30" s="99">
        <f t="shared" si="30"/>
        <v>23.136609345523144</v>
      </c>
      <c r="D30" s="99">
        <f t="shared" si="30"/>
        <v>21.495723378257619</v>
      </c>
      <c r="E30" s="154">
        <f t="shared" si="30"/>
        <v>22.410160606992534</v>
      </c>
      <c r="F30" s="154">
        <f t="shared" si="30"/>
        <v>25.149753650937402</v>
      </c>
      <c r="G30" s="154">
        <f t="shared" si="30"/>
        <v>24.280727465168585</v>
      </c>
      <c r="H30" s="154">
        <f t="shared" si="30"/>
        <v>22.631625720831025</v>
      </c>
      <c r="I30" s="196">
        <f t="shared" si="30"/>
        <v>19.100817754303058</v>
      </c>
      <c r="J30" s="196">
        <f t="shared" si="30"/>
        <v>17.546130217171829</v>
      </c>
      <c r="K30" s="196">
        <f t="shared" si="30"/>
        <v>14.278379887952969</v>
      </c>
      <c r="L30" s="196">
        <f t="shared" si="30"/>
        <v>10.803271262010918</v>
      </c>
      <c r="M30" s="196">
        <f t="shared" si="30"/>
        <v>7.751266949732913</v>
      </c>
      <c r="N30" s="196">
        <f t="shared" si="0"/>
        <v>6.8873772025573059</v>
      </c>
      <c r="O30" s="196">
        <f t="shared" ref="O30:P30" si="31">100*O10/O$19</f>
        <v>6.8965982357225721</v>
      </c>
      <c r="P30" s="196">
        <f t="shared" si="31"/>
        <v>5.9357910255312056</v>
      </c>
      <c r="Q30" s="196">
        <f t="shared" ref="Q30:R30" si="32">100*Q10/Q$19</f>
        <v>4.550918693074121</v>
      </c>
      <c r="R30" s="196">
        <f t="shared" si="32"/>
        <v>4.5200564639454175</v>
      </c>
      <c r="S30" s="196">
        <f t="shared" ref="S30:T30" si="33">100*S10/S$19</f>
        <v>6.5399178710468773</v>
      </c>
      <c r="T30" s="196">
        <f t="shared" si="33"/>
        <v>8.8660223014863906</v>
      </c>
      <c r="U30" s="196">
        <f t="shared" ref="U30:V30" si="34">100*U10/U$19</f>
        <v>10.027477904163957</v>
      </c>
      <c r="V30" s="196">
        <f t="shared" si="34"/>
        <v>9.2128549448485568</v>
      </c>
      <c r="AA30" s="94"/>
    </row>
    <row r="31" spans="1:27" ht="15.75" x14ac:dyDescent="0.25">
      <c r="A31" s="24" t="s">
        <v>97</v>
      </c>
      <c r="B31" s="99">
        <f t="shared" ref="B31:M31" si="35">100*B11/B$19</f>
        <v>7.1540315214645238</v>
      </c>
      <c r="C31" s="99">
        <f t="shared" si="35"/>
        <v>10.223933391380061</v>
      </c>
      <c r="D31" s="99">
        <f t="shared" si="35"/>
        <v>10.153557164481244</v>
      </c>
      <c r="E31" s="154">
        <f t="shared" si="35"/>
        <v>9.2150499630498359</v>
      </c>
      <c r="F31" s="154">
        <f t="shared" si="35"/>
        <v>8.7720938932011592</v>
      </c>
      <c r="G31" s="154">
        <f t="shared" si="35"/>
        <v>11.401500117037624</v>
      </c>
      <c r="H31" s="154">
        <f t="shared" si="35"/>
        <v>10.635220001579903</v>
      </c>
      <c r="I31" s="196">
        <f t="shared" si="35"/>
        <v>9.6781105937405876</v>
      </c>
      <c r="J31" s="196">
        <f t="shared" si="35"/>
        <v>5.7606384121324092</v>
      </c>
      <c r="K31" s="196">
        <f t="shared" si="35"/>
        <v>3.5103556054545351</v>
      </c>
      <c r="L31" s="196">
        <f t="shared" si="35"/>
        <v>3.6497699148804275</v>
      </c>
      <c r="M31" s="196">
        <f t="shared" si="35"/>
        <v>3.13162580468429</v>
      </c>
      <c r="N31" s="196">
        <f t="shared" si="0"/>
        <v>3.1269491657570554</v>
      </c>
      <c r="O31" s="196">
        <f t="shared" ref="O31:P31" si="36">100*O11/O$19</f>
        <v>1.9868353610833851</v>
      </c>
      <c r="P31" s="196">
        <f t="shared" si="36"/>
        <v>1.8412403576081908</v>
      </c>
      <c r="Q31" s="196">
        <f t="shared" ref="Q31:R31" si="37">100*Q11/Q$19</f>
        <v>1.5622959898068065</v>
      </c>
      <c r="R31" s="196">
        <f t="shared" si="37"/>
        <v>1.5458965611888795</v>
      </c>
      <c r="S31" s="196">
        <f t="shared" ref="S31:T31" si="38">100*S11/S$19</f>
        <v>2.3028105167724386</v>
      </c>
      <c r="T31" s="196">
        <f t="shared" si="38"/>
        <v>2.9710935829779572</v>
      </c>
      <c r="U31" s="196">
        <f t="shared" ref="U31:V31" si="39">100*U11/U$19</f>
        <v>3.8523865068616474</v>
      </c>
      <c r="V31" s="196">
        <f t="shared" si="39"/>
        <v>5.6299977607142591</v>
      </c>
      <c r="AA31" s="94"/>
    </row>
    <row r="32" spans="1:27" ht="15.75" x14ac:dyDescent="0.25">
      <c r="A32" s="24" t="s">
        <v>98</v>
      </c>
      <c r="B32" s="99">
        <f t="shared" ref="B32:M32" si="40">100*B12/B$19</f>
        <v>6.1420214936743305</v>
      </c>
      <c r="C32" s="99">
        <f t="shared" si="40"/>
        <v>6.7211761718183132</v>
      </c>
      <c r="D32" s="99">
        <f t="shared" si="40"/>
        <v>8.2359163277588312</v>
      </c>
      <c r="E32" s="154">
        <f t="shared" si="40"/>
        <v>8.0578901226011084</v>
      </c>
      <c r="F32" s="154">
        <f t="shared" si="40"/>
        <v>8.2139323807508102</v>
      </c>
      <c r="G32" s="154">
        <f t="shared" si="40"/>
        <v>6.2319991044077385</v>
      </c>
      <c r="H32" s="154">
        <f t="shared" si="40"/>
        <v>6.2954222292440152</v>
      </c>
      <c r="I32" s="196">
        <f t="shared" si="40"/>
        <v>5.5233164222670093</v>
      </c>
      <c r="J32" s="196">
        <f t="shared" si="40"/>
        <v>5.0673425987584046</v>
      </c>
      <c r="K32" s="196">
        <f t="shared" si="40"/>
        <v>4.246616303802039</v>
      </c>
      <c r="L32" s="196">
        <f t="shared" si="40"/>
        <v>3.2021172599604206</v>
      </c>
      <c r="M32" s="196">
        <f t="shared" si="40"/>
        <v>1.937268867278455</v>
      </c>
      <c r="N32" s="196">
        <f t="shared" si="0"/>
        <v>1.2372329642912834</v>
      </c>
      <c r="O32" s="196">
        <f t="shared" ref="O32:P32" si="41">100*O12/O$19</f>
        <v>1.1811306842195186</v>
      </c>
      <c r="P32" s="196">
        <f t="shared" si="41"/>
        <v>1.3439611914862921</v>
      </c>
      <c r="Q32" s="196">
        <f t="shared" ref="Q32:R32" si="42">100*Q12/Q$19</f>
        <v>0.98059961550409924</v>
      </c>
      <c r="R32" s="196">
        <f t="shared" si="42"/>
        <v>1.0743834058738189</v>
      </c>
      <c r="S32" s="196">
        <f t="shared" ref="S32:T32" si="43">100*S12/S$19</f>
        <v>1.728441149805344</v>
      </c>
      <c r="T32" s="196">
        <f t="shared" si="43"/>
        <v>1.6855512922934974</v>
      </c>
      <c r="U32" s="196">
        <f t="shared" ref="U32:V32" si="44">100*U12/U$19</f>
        <v>3.6159669325734503</v>
      </c>
      <c r="V32" s="196">
        <f t="shared" si="44"/>
        <v>2.5137788308039033</v>
      </c>
      <c r="AA32" s="94"/>
    </row>
    <row r="33" spans="1:28" ht="15.75" x14ac:dyDescent="0.25">
      <c r="A33" s="24" t="s">
        <v>99</v>
      </c>
      <c r="B33" s="99">
        <f t="shared" ref="B33:M33" si="45">100*B13/B$19</f>
        <v>6.6006568591250954</v>
      </c>
      <c r="C33" s="99">
        <f t="shared" si="45"/>
        <v>7.8340407778261492</v>
      </c>
      <c r="D33" s="99">
        <f t="shared" si="45"/>
        <v>7.2109860850217942</v>
      </c>
      <c r="E33" s="154">
        <f t="shared" si="45"/>
        <v>6.2718889567201099</v>
      </c>
      <c r="F33" s="154">
        <f t="shared" si="45"/>
        <v>7.2521620145003869</v>
      </c>
      <c r="G33" s="154">
        <f t="shared" si="45"/>
        <v>6.7108356486428722</v>
      </c>
      <c r="H33" s="154">
        <f t="shared" si="45"/>
        <v>7.8847065329014923</v>
      </c>
      <c r="I33" s="196">
        <f t="shared" si="45"/>
        <v>6.5588296615470147</v>
      </c>
      <c r="J33" s="196">
        <f t="shared" si="45"/>
        <v>3.9852426266835654</v>
      </c>
      <c r="K33" s="196">
        <f t="shared" si="45"/>
        <v>3.9504194711335021</v>
      </c>
      <c r="L33" s="196">
        <f t="shared" si="45"/>
        <v>2.7675782647051808</v>
      </c>
      <c r="M33" s="196">
        <f t="shared" si="45"/>
        <v>2.1427201753184497</v>
      </c>
      <c r="N33" s="196">
        <f t="shared" si="0"/>
        <v>1.3556447840324339</v>
      </c>
      <c r="O33" s="196">
        <f t="shared" ref="O33:P33" si="46">100*O13/O$19</f>
        <v>1.2926344564640715</v>
      </c>
      <c r="P33" s="196">
        <f t="shared" si="46"/>
        <v>0.59240691231566189</v>
      </c>
      <c r="Q33" s="196">
        <f t="shared" ref="Q33:R33" si="47">100*Q13/Q$19</f>
        <v>0.44167503342953229</v>
      </c>
      <c r="R33" s="196">
        <f t="shared" si="47"/>
        <v>0.74942163667019557</v>
      </c>
      <c r="S33" s="196">
        <f t="shared" ref="S33:T33" si="48">100*S13/S$19</f>
        <v>1.0175457308943523</v>
      </c>
      <c r="T33" s="196">
        <f t="shared" si="48"/>
        <v>0.90016090376154734</v>
      </c>
      <c r="U33" s="196">
        <f t="shared" ref="U33:V33" si="49">100*U13/U$19</f>
        <v>3.0116096102208409</v>
      </c>
      <c r="V33" s="196">
        <f t="shared" si="49"/>
        <v>1.8896682245353482</v>
      </c>
      <c r="AA33" s="94"/>
    </row>
    <row r="34" spans="1:28" ht="15.75" x14ac:dyDescent="0.25">
      <c r="A34" s="24" t="s">
        <v>100</v>
      </c>
      <c r="B34" s="99">
        <f t="shared" ref="B34:M34" si="50">100*B14/B$19</f>
        <v>6.2882601006665757</v>
      </c>
      <c r="C34" s="99">
        <f t="shared" si="50"/>
        <v>7.8249709766361919</v>
      </c>
      <c r="D34" s="99">
        <f t="shared" si="50"/>
        <v>7.6751226451224621</v>
      </c>
      <c r="E34" s="154">
        <f t="shared" si="50"/>
        <v>6.9420410261588819</v>
      </c>
      <c r="F34" s="154">
        <f t="shared" si="50"/>
        <v>6.3563472414319246</v>
      </c>
      <c r="G34" s="154">
        <f t="shared" si="50"/>
        <v>6.3902543278478303</v>
      </c>
      <c r="H34" s="154">
        <f t="shared" si="50"/>
        <v>4.9638597045580219</v>
      </c>
      <c r="I34" s="196">
        <f t="shared" si="50"/>
        <v>3.5125211388329047</v>
      </c>
      <c r="J34" s="196">
        <f t="shared" si="50"/>
        <v>2.7248512448177347</v>
      </c>
      <c r="K34" s="196">
        <f t="shared" si="50"/>
        <v>2.0773271197819989</v>
      </c>
      <c r="L34" s="196">
        <f t="shared" si="50"/>
        <v>1.0628025082854484</v>
      </c>
      <c r="M34" s="196">
        <f t="shared" si="50"/>
        <v>0.84755512943432398</v>
      </c>
      <c r="N34" s="196">
        <f t="shared" si="0"/>
        <v>0.71729299859660056</v>
      </c>
      <c r="O34" s="196">
        <f t="shared" ref="O34:P34" si="51">100*O14/O$19</f>
        <v>0.80885196075786603</v>
      </c>
      <c r="P34" s="196">
        <f t="shared" si="51"/>
        <v>0.72585626242634371</v>
      </c>
      <c r="Q34" s="196">
        <f t="shared" ref="Q34:R34" si="52">100*Q14/Q$19</f>
        <v>0.67219248206961446</v>
      </c>
      <c r="R34" s="196">
        <f t="shared" si="52"/>
        <v>0.4092655765988315</v>
      </c>
      <c r="S34" s="196">
        <f t="shared" ref="S34:T34" si="53">100*S14/S$19</f>
        <v>0.67676390592501734</v>
      </c>
      <c r="T34" s="196">
        <f t="shared" si="53"/>
        <v>1.3440527494289602</v>
      </c>
      <c r="U34" s="196">
        <f t="shared" ref="U34:V34" si="54">100*U14/U$19</f>
        <v>1.672942484284361</v>
      </c>
      <c r="V34" s="196">
        <f t="shared" si="54"/>
        <v>1.7444758265492606</v>
      </c>
      <c r="AA34" s="94"/>
    </row>
    <row r="35" spans="1:28" ht="15.75" x14ac:dyDescent="0.25">
      <c r="A35" s="24" t="s">
        <v>101</v>
      </c>
      <c r="B35" s="99">
        <f t="shared" ref="B35:M35" si="55">100*B15/B$19</f>
        <v>4.9371319742697786</v>
      </c>
      <c r="C35" s="99">
        <f t="shared" si="55"/>
        <v>5.4532179654621968</v>
      </c>
      <c r="D35" s="99">
        <f t="shared" si="55"/>
        <v>4.3358926194080212</v>
      </c>
      <c r="E35" s="154">
        <f t="shared" si="55"/>
        <v>3.8038015064651316</v>
      </c>
      <c r="F35" s="154">
        <f t="shared" si="55"/>
        <v>3.4060649613372251</v>
      </c>
      <c r="G35" s="154">
        <f t="shared" si="55"/>
        <v>2.9157634415168077</v>
      </c>
      <c r="H35" s="154">
        <f t="shared" si="55"/>
        <v>2.0731297890828659</v>
      </c>
      <c r="I35" s="196">
        <f t="shared" si="55"/>
        <v>1.3702596891143699</v>
      </c>
      <c r="J35" s="196">
        <f t="shared" si="55"/>
        <v>1.2131334178248447</v>
      </c>
      <c r="K35" s="196">
        <f t="shared" si="55"/>
        <v>1.4623660767178004</v>
      </c>
      <c r="L35" s="196">
        <f t="shared" si="55"/>
        <v>1.3846832455115519</v>
      </c>
      <c r="M35" s="196">
        <f t="shared" si="55"/>
        <v>0.9724695247226407</v>
      </c>
      <c r="N35" s="196">
        <f t="shared" si="0"/>
        <v>0.69780134102604074</v>
      </c>
      <c r="O35" s="196">
        <f t="shared" ref="O35:P35" si="56">100*O15/O$19</f>
        <v>0.42848022156878612</v>
      </c>
      <c r="P35" s="196">
        <f t="shared" si="56"/>
        <v>0.28673576577835685</v>
      </c>
      <c r="Q35" s="196">
        <f t="shared" ref="Q35:R35" si="57">100*Q15/Q$19</f>
        <v>0.19584978546569476</v>
      </c>
      <c r="R35" s="196">
        <f t="shared" si="57"/>
        <v>0.16664706113006314</v>
      </c>
      <c r="S35" s="196">
        <f t="shared" ref="S35:T35" si="58">100*S15/S$19</f>
        <v>0.21865500506639646</v>
      </c>
      <c r="T35" s="196">
        <f t="shared" si="58"/>
        <v>0.38088058240410472</v>
      </c>
      <c r="U35" s="196">
        <f t="shared" ref="U35:V35" si="59">100*U15/U$19</f>
        <v>1.5281159238760282</v>
      </c>
      <c r="V35" s="196">
        <f t="shared" si="59"/>
        <v>1.5003214458562377</v>
      </c>
      <c r="AA35" s="94"/>
    </row>
    <row r="36" spans="1:28" ht="15.75" x14ac:dyDescent="0.25">
      <c r="A36" s="24" t="s">
        <v>102</v>
      </c>
      <c r="B36" s="99">
        <f t="shared" ref="B36:M36" si="60">100*B16/B$19</f>
        <v>3.1934430689702085</v>
      </c>
      <c r="C36" s="99">
        <f t="shared" si="60"/>
        <v>2.9966623131620951</v>
      </c>
      <c r="D36" s="99">
        <f t="shared" si="60"/>
        <v>3.1263107982419349</v>
      </c>
      <c r="E36" s="154">
        <f t="shared" si="60"/>
        <v>3.4388899344077188</v>
      </c>
      <c r="F36" s="154">
        <f t="shared" si="60"/>
        <v>2.7760413846736922</v>
      </c>
      <c r="G36" s="154">
        <f t="shared" si="60"/>
        <v>2.9254317670645946</v>
      </c>
      <c r="H36" s="154">
        <f t="shared" si="60"/>
        <v>2.5915356663243538</v>
      </c>
      <c r="I36" s="196">
        <f t="shared" si="60"/>
        <v>1.9882085852618896</v>
      </c>
      <c r="J36" s="196">
        <f t="shared" si="60"/>
        <v>1.1578201190041459</v>
      </c>
      <c r="K36" s="196">
        <f t="shared" si="60"/>
        <v>0.65332558520031359</v>
      </c>
      <c r="L36" s="196">
        <f t="shared" si="60"/>
        <v>0.34751198111633003</v>
      </c>
      <c r="M36" s="196">
        <f t="shared" si="60"/>
        <v>0.2487330502670867</v>
      </c>
      <c r="N36" s="196">
        <f t="shared" si="0"/>
        <v>0.25826446280991733</v>
      </c>
      <c r="O36" s="196">
        <f t="shared" ref="O36:P36" si="61">100*O16/O$19</f>
        <v>0.223457156473963</v>
      </c>
      <c r="P36" s="196">
        <f t="shared" si="61"/>
        <v>0.18078780200805206</v>
      </c>
      <c r="Q36" s="196">
        <f t="shared" ref="Q36:R36" si="62">100*Q16/Q$19</f>
        <v>0.26248373546321846</v>
      </c>
      <c r="R36" s="196">
        <f t="shared" si="62"/>
        <v>0.25781280633650944</v>
      </c>
      <c r="S36" s="196">
        <f t="shared" ref="S36:T36" si="63">100*S16/S$19</f>
        <v>0.31571649512026023</v>
      </c>
      <c r="T36" s="196">
        <f t="shared" si="63"/>
        <v>0.3881943897471673</v>
      </c>
      <c r="U36" s="196">
        <f t="shared" ref="U36:V36" si="64">100*U16/U$19</f>
        <v>0.75701234548571694</v>
      </c>
      <c r="V36" s="196">
        <f t="shared" si="64"/>
        <v>0.76280185210601215</v>
      </c>
      <c r="AA36" s="94"/>
    </row>
    <row r="37" spans="1:28" ht="15.75" x14ac:dyDescent="0.25">
      <c r="A37" s="24" t="s">
        <v>103</v>
      </c>
      <c r="B37" s="99">
        <f t="shared" ref="B37:M37" si="65">100*B17/B$19</f>
        <v>25.607303185183746</v>
      </c>
      <c r="C37" s="99">
        <f t="shared" si="65"/>
        <v>7.7002612102742711</v>
      </c>
      <c r="D37" s="99">
        <f t="shared" si="65"/>
        <v>1.9887658891543414</v>
      </c>
      <c r="E37" s="154">
        <f t="shared" si="65"/>
        <v>1.6290203386562991</v>
      </c>
      <c r="F37" s="154">
        <f t="shared" si="65"/>
        <v>1.031171400867267</v>
      </c>
      <c r="G37" s="154">
        <f t="shared" si="65"/>
        <v>0.70375232803102017</v>
      </c>
      <c r="H37" s="154">
        <f t="shared" si="65"/>
        <v>0.71984358954103789</v>
      </c>
      <c r="I37" s="196">
        <f t="shared" si="65"/>
        <v>0.59478305186832525</v>
      </c>
      <c r="J37" s="196">
        <f t="shared" si="65"/>
        <v>0.40545185057891009</v>
      </c>
      <c r="K37" s="196">
        <f t="shared" si="65"/>
        <v>0.36615570362262834</v>
      </c>
      <c r="L37" s="196">
        <f t="shared" si="65"/>
        <v>0.31174745475787419</v>
      </c>
      <c r="M37" s="196">
        <f t="shared" si="65"/>
        <v>0.38515271880564306</v>
      </c>
      <c r="N37" s="196">
        <f t="shared" si="0"/>
        <v>0.36351941369094026</v>
      </c>
      <c r="O37" s="196">
        <f t="shared" ref="O37:P37" si="66">100*O17/O$19</f>
        <v>0.25897650327767135</v>
      </c>
      <c r="P37" s="196">
        <f t="shared" si="66"/>
        <v>0.32776242408941109</v>
      </c>
      <c r="Q37" s="196">
        <f t="shared" ref="Q37:R37" si="67">100*Q17/Q$19</f>
        <v>0.37909314795888505</v>
      </c>
      <c r="R37" s="196">
        <f t="shared" si="67"/>
        <v>0.32986315335450739</v>
      </c>
      <c r="S37" s="196">
        <f t="shared" ref="S37:T37" si="68">100*S17/S$19</f>
        <v>0.43411018079035785</v>
      </c>
      <c r="T37" s="196">
        <f t="shared" si="68"/>
        <v>0.46189506374264394</v>
      </c>
      <c r="U37" s="196">
        <f t="shared" ref="U37:V37" si="69">100*U17/U$19</f>
        <v>0.61296863134986179</v>
      </c>
      <c r="V37" s="196">
        <f t="shared" si="69"/>
        <v>0.97733987301082803</v>
      </c>
    </row>
    <row r="38" spans="1:28" ht="15.75" x14ac:dyDescent="0.25">
      <c r="A38" s="26" t="s">
        <v>34</v>
      </c>
      <c r="B38" s="100">
        <f t="shared" ref="B38:O38" si="70">100*B19/B$19</f>
        <v>100</v>
      </c>
      <c r="C38" s="116">
        <f t="shared" si="70"/>
        <v>100</v>
      </c>
      <c r="D38" s="116">
        <f t="shared" si="70"/>
        <v>100</v>
      </c>
      <c r="E38" s="116">
        <f t="shared" si="70"/>
        <v>100</v>
      </c>
      <c r="F38" s="116">
        <f t="shared" si="70"/>
        <v>100</v>
      </c>
      <c r="G38" s="116">
        <f t="shared" si="70"/>
        <v>100</v>
      </c>
      <c r="H38" s="116">
        <f t="shared" si="70"/>
        <v>100</v>
      </c>
      <c r="I38" s="116">
        <f t="shared" si="70"/>
        <v>99.999999999999986</v>
      </c>
      <c r="J38" s="116">
        <f t="shared" si="70"/>
        <v>99.999999999999986</v>
      </c>
      <c r="K38" s="116">
        <f t="shared" si="70"/>
        <v>100</v>
      </c>
      <c r="L38" s="116">
        <f t="shared" si="70"/>
        <v>100</v>
      </c>
      <c r="M38" s="116">
        <f t="shared" si="70"/>
        <v>100</v>
      </c>
      <c r="N38" s="116">
        <f t="shared" si="70"/>
        <v>100</v>
      </c>
      <c r="O38" s="116">
        <f t="shared" si="70"/>
        <v>100</v>
      </c>
      <c r="P38" s="116">
        <f t="shared" ref="P38:Q38" si="71">100*P19/P$19</f>
        <v>99.999999999999986</v>
      </c>
      <c r="Q38" s="116">
        <f t="shared" si="71"/>
        <v>100</v>
      </c>
      <c r="R38" s="116">
        <f t="shared" ref="R38:S38" si="72">100*R19/R$19</f>
        <v>100</v>
      </c>
      <c r="S38" s="116">
        <f t="shared" si="72"/>
        <v>100</v>
      </c>
      <c r="T38" s="116">
        <f t="shared" ref="T38:U38" si="73">100*T19/T$19</f>
        <v>100</v>
      </c>
      <c r="U38" s="116">
        <f t="shared" si="73"/>
        <v>100</v>
      </c>
      <c r="V38" s="116">
        <f t="shared" ref="V38" si="74">100*V19/V$19</f>
        <v>100</v>
      </c>
    </row>
    <row r="39" spans="1:28" ht="14.25" x14ac:dyDescent="0.2">
      <c r="A39" s="108" t="s">
        <v>145</v>
      </c>
    </row>
    <row r="40" spans="1:28" ht="14.25" x14ac:dyDescent="0.2">
      <c r="A40" s="108"/>
    </row>
    <row r="41" spans="1:28" s="55" customFormat="1" x14ac:dyDescent="0.2">
      <c r="A41"/>
      <c r="B41"/>
      <c r="C41"/>
      <c r="D41"/>
      <c r="E41"/>
      <c r="F41"/>
      <c r="G41"/>
      <c r="H41"/>
      <c r="I41"/>
      <c r="J41"/>
      <c r="K41"/>
      <c r="L41"/>
      <c r="M41"/>
      <c r="N41"/>
      <c r="O41"/>
      <c r="P41"/>
      <c r="Q41"/>
      <c r="R41"/>
      <c r="X41" s="148">
        <f>(R21-Q21)/Q21*100</f>
        <v>0.13696024044047378</v>
      </c>
      <c r="Y41" s="148">
        <f>(S21-R21)/R21*100</f>
        <v>2.8980555349657751</v>
      </c>
      <c r="Z41" s="148">
        <f>(T21-S21)/S21*100</f>
        <v>2.3435186380976214</v>
      </c>
      <c r="AA41" s="148">
        <f>(U21-T21)/T21*100</f>
        <v>1.8524881125404871</v>
      </c>
      <c r="AB41" s="148">
        <f>(V21-U21)/U21*100</f>
        <v>-3.2617296031145737</v>
      </c>
    </row>
    <row r="42" spans="1:28" s="55" customFormat="1" x14ac:dyDescent="0.2">
      <c r="A42"/>
      <c r="B42"/>
      <c r="C42"/>
      <c r="D42"/>
      <c r="E42"/>
      <c r="F42"/>
      <c r="G42"/>
      <c r="H42"/>
      <c r="I42"/>
      <c r="J42"/>
      <c r="K42"/>
      <c r="L42"/>
      <c r="M42"/>
      <c r="N42"/>
      <c r="O42"/>
      <c r="P42"/>
      <c r="Q42"/>
      <c r="R42"/>
    </row>
    <row r="43" spans="1:28" s="55" customFormat="1" ht="15.75" hidden="1" x14ac:dyDescent="0.25">
      <c r="A43" s="58"/>
      <c r="B43" s="59"/>
      <c r="C43" s="59"/>
      <c r="D43" s="59"/>
      <c r="E43" s="59"/>
      <c r="F43" s="59"/>
      <c r="G43" s="59"/>
      <c r="H43" s="57"/>
      <c r="I43" s="57"/>
      <c r="J43" s="57"/>
      <c r="K43" s="57"/>
      <c r="L43" s="57"/>
      <c r="M43" s="57"/>
      <c r="N43" s="57"/>
      <c r="O43" s="57"/>
      <c r="P43" s="57"/>
      <c r="Q43" s="57"/>
      <c r="R43" s="60"/>
    </row>
    <row r="44" spans="1:28" s="55" customFormat="1" ht="73.5" hidden="1" customHeight="1" x14ac:dyDescent="0.2">
      <c r="A44" s="61"/>
      <c r="B44" s="62"/>
      <c r="C44" s="62"/>
      <c r="D44" s="62"/>
      <c r="E44" s="62"/>
      <c r="F44" s="62"/>
      <c r="G44" s="62"/>
      <c r="H44" s="62"/>
      <c r="I44" s="62"/>
      <c r="J44" s="62"/>
      <c r="K44" s="62"/>
      <c r="L44" s="62"/>
      <c r="M44" s="62"/>
      <c r="N44" s="62"/>
      <c r="O44" s="62"/>
      <c r="P44" s="62"/>
      <c r="Q44" s="62"/>
      <c r="R44" s="62"/>
    </row>
    <row r="45" spans="1:28" s="55" customFormat="1" ht="15.75" hidden="1" x14ac:dyDescent="0.25">
      <c r="A45" s="63" t="s">
        <v>88</v>
      </c>
      <c r="B45" s="62"/>
      <c r="C45" s="62"/>
      <c r="D45" s="62"/>
      <c r="E45" s="62"/>
      <c r="F45" s="62"/>
      <c r="G45" s="62"/>
      <c r="H45" s="62"/>
      <c r="I45" s="62"/>
      <c r="J45" s="62"/>
      <c r="K45" s="62"/>
      <c r="L45" s="62"/>
      <c r="M45" s="62"/>
      <c r="N45" s="62"/>
      <c r="O45" s="62"/>
      <c r="P45" s="62"/>
      <c r="Q45" s="62"/>
      <c r="R45" s="62"/>
    </row>
    <row r="46" spans="1:28" s="55" customFormat="1" ht="15.75" hidden="1" x14ac:dyDescent="0.2">
      <c r="A46" s="64" t="s">
        <v>89</v>
      </c>
      <c r="B46" s="62"/>
      <c r="C46" s="62"/>
      <c r="D46" s="62"/>
      <c r="E46" s="62"/>
      <c r="F46" s="62"/>
      <c r="G46" s="62"/>
      <c r="H46" s="62"/>
      <c r="I46" s="62"/>
      <c r="J46" s="62"/>
      <c r="K46" s="62"/>
      <c r="L46" s="62"/>
      <c r="M46" s="62"/>
      <c r="N46" s="62"/>
      <c r="O46" s="62"/>
      <c r="P46" s="62"/>
      <c r="Q46" s="62"/>
      <c r="R46" s="62"/>
    </row>
    <row r="47" spans="1:28" s="55" customFormat="1" ht="16.5" hidden="1" thickBot="1" x14ac:dyDescent="0.3">
      <c r="A47" s="65"/>
      <c r="B47" s="65"/>
      <c r="C47" s="65"/>
      <c r="D47" s="65"/>
      <c r="E47" s="65"/>
      <c r="F47" s="65"/>
      <c r="G47" s="65"/>
      <c r="H47" s="65"/>
      <c r="I47" s="65"/>
      <c r="J47" s="65"/>
      <c r="K47" s="65"/>
      <c r="L47" s="65"/>
      <c r="M47" s="65"/>
      <c r="N47" s="65"/>
      <c r="O47" s="65"/>
      <c r="P47" s="65"/>
      <c r="Q47" s="66"/>
      <c r="R47" s="66" t="s">
        <v>141</v>
      </c>
    </row>
    <row r="48" spans="1:28" s="55" customFormat="1" ht="48.75" hidden="1" x14ac:dyDescent="0.35">
      <c r="A48" s="67"/>
      <c r="B48" s="68" t="s">
        <v>90</v>
      </c>
      <c r="C48" s="68" t="s">
        <v>91</v>
      </c>
      <c r="D48" s="68" t="s">
        <v>92</v>
      </c>
      <c r="E48" s="68" t="s">
        <v>93</v>
      </c>
      <c r="F48" s="68" t="s">
        <v>94</v>
      </c>
      <c r="G48" s="68" t="s">
        <v>95</v>
      </c>
      <c r="H48" s="68" t="s">
        <v>96</v>
      </c>
      <c r="I48" s="68" t="s">
        <v>97</v>
      </c>
      <c r="J48" s="68" t="s">
        <v>98</v>
      </c>
      <c r="K48" s="68" t="s">
        <v>99</v>
      </c>
      <c r="L48" s="68" t="s">
        <v>100</v>
      </c>
      <c r="M48" s="68" t="s">
        <v>101</v>
      </c>
      <c r="N48" s="68"/>
      <c r="O48" s="68" t="s">
        <v>102</v>
      </c>
      <c r="P48" s="68" t="s">
        <v>103</v>
      </c>
      <c r="Q48" s="68" t="s">
        <v>34</v>
      </c>
      <c r="R48" s="68" t="s">
        <v>142</v>
      </c>
    </row>
    <row r="49" spans="1:18" s="55" customFormat="1" ht="15.75" hidden="1" x14ac:dyDescent="0.25">
      <c r="A49" s="69" t="s">
        <v>105</v>
      </c>
      <c r="B49" s="70"/>
      <c r="C49" s="70"/>
      <c r="D49" s="70"/>
      <c r="E49" s="70"/>
      <c r="F49" s="70"/>
      <c r="G49" s="70"/>
      <c r="H49" s="70"/>
      <c r="I49" s="70"/>
      <c r="J49" s="70"/>
      <c r="K49" s="70"/>
      <c r="L49" s="70"/>
      <c r="M49" s="70"/>
      <c r="N49" s="70"/>
      <c r="O49" s="70"/>
      <c r="P49" s="70"/>
      <c r="Q49" s="71"/>
      <c r="R49" s="71"/>
    </row>
    <row r="50" spans="1:18" s="55" customFormat="1" ht="15.75" hidden="1" x14ac:dyDescent="0.25">
      <c r="A50" s="72">
        <v>2001</v>
      </c>
      <c r="B50" s="73">
        <v>0.23699999999999999</v>
      </c>
      <c r="C50" s="73">
        <v>1.2E-2</v>
      </c>
      <c r="D50" s="73">
        <v>13.96</v>
      </c>
      <c r="E50" s="73">
        <v>21.405000000000001</v>
      </c>
      <c r="F50" s="73">
        <v>183.88800000000001</v>
      </c>
      <c r="G50" s="73">
        <v>297.36200000000002</v>
      </c>
      <c r="H50" s="73">
        <v>519.38499999999999</v>
      </c>
      <c r="I50" s="73">
        <v>236.00200000000001</v>
      </c>
      <c r="J50" s="73">
        <v>188.721</v>
      </c>
      <c r="K50" s="73">
        <v>242.53100000000001</v>
      </c>
      <c r="L50" s="73">
        <v>193.93</v>
      </c>
      <c r="M50" s="73">
        <v>147.726</v>
      </c>
      <c r="N50" s="73"/>
      <c r="O50" s="73">
        <v>98.91</v>
      </c>
      <c r="P50" s="73">
        <v>441.91299999999956</v>
      </c>
      <c r="Q50" s="74">
        <v>2585.982</v>
      </c>
      <c r="R50" s="75">
        <v>177.834796592652</v>
      </c>
    </row>
    <row r="51" spans="1:18" s="55" customFormat="1" ht="15.75" hidden="1" x14ac:dyDescent="0.25">
      <c r="A51" s="72">
        <v>2002</v>
      </c>
      <c r="B51" s="73">
        <v>0.1</v>
      </c>
      <c r="C51" s="73">
        <v>4.3970000000000002</v>
      </c>
      <c r="D51" s="73">
        <v>35.064999999999998</v>
      </c>
      <c r="E51" s="73">
        <v>26.212</v>
      </c>
      <c r="F51" s="73">
        <v>217.98</v>
      </c>
      <c r="G51" s="73">
        <v>272.101</v>
      </c>
      <c r="H51" s="73">
        <v>473.80799999999999</v>
      </c>
      <c r="I51" s="73">
        <v>204.84800000000001</v>
      </c>
      <c r="J51" s="73">
        <v>155.726</v>
      </c>
      <c r="K51" s="73">
        <v>201.197</v>
      </c>
      <c r="L51" s="73">
        <v>182.36799999999999</v>
      </c>
      <c r="M51" s="73">
        <v>135.249</v>
      </c>
      <c r="N51" s="73"/>
      <c r="O51" s="73">
        <v>81.777000000000001</v>
      </c>
      <c r="P51" s="73">
        <v>691.303</v>
      </c>
      <c r="Q51" s="74">
        <v>2682.1309999999999</v>
      </c>
      <c r="R51" s="75">
        <v>175.38722531529601</v>
      </c>
    </row>
    <row r="52" spans="1:18" s="55" customFormat="1" ht="15.75" hidden="1" x14ac:dyDescent="0.25">
      <c r="A52" s="72">
        <v>2003</v>
      </c>
      <c r="B52" s="73">
        <v>3.5999999999999997E-2</v>
      </c>
      <c r="C52" s="73">
        <v>6.3540000000000001</v>
      </c>
      <c r="D52" s="73">
        <v>67.692999999999998</v>
      </c>
      <c r="E52" s="73">
        <v>43.959000000000003</v>
      </c>
      <c r="F52" s="73">
        <v>260.35700000000003</v>
      </c>
      <c r="G52" s="73">
        <v>470.28199999999998</v>
      </c>
      <c r="H52" s="73">
        <v>553.28800000000001</v>
      </c>
      <c r="I52" s="73">
        <v>246.12899999999999</v>
      </c>
      <c r="J52" s="73">
        <v>216.37</v>
      </c>
      <c r="K52" s="73">
        <v>229.733</v>
      </c>
      <c r="L52" s="73">
        <v>220.108</v>
      </c>
      <c r="M52" s="73">
        <v>139.74</v>
      </c>
      <c r="N52" s="73"/>
      <c r="O52" s="73">
        <v>105.096</v>
      </c>
      <c r="P52" s="73">
        <v>86.911000000000001</v>
      </c>
      <c r="Q52" s="74">
        <v>2646.056</v>
      </c>
      <c r="R52" s="75">
        <v>172.58271336716001</v>
      </c>
    </row>
    <row r="53" spans="1:18" s="55" customFormat="1" ht="15.75" hidden="1" x14ac:dyDescent="0.25">
      <c r="A53" s="72">
        <v>2004</v>
      </c>
      <c r="B53" s="73">
        <v>0.02</v>
      </c>
      <c r="C53" s="73">
        <v>8.2550000000000008</v>
      </c>
      <c r="D53" s="73">
        <v>71.100999999999999</v>
      </c>
      <c r="E53" s="73">
        <v>83.013000000000005</v>
      </c>
      <c r="F53" s="73">
        <v>243.292</v>
      </c>
      <c r="G53" s="73">
        <v>461.14499999999998</v>
      </c>
      <c r="H53" s="73">
        <v>567.84199999999998</v>
      </c>
      <c r="I53" s="73">
        <v>229.91900000000001</v>
      </c>
      <c r="J53" s="73">
        <v>219.67500000000001</v>
      </c>
      <c r="K53" s="73">
        <v>198.28800000000001</v>
      </c>
      <c r="L53" s="73">
        <v>201.80600000000001</v>
      </c>
      <c r="M53" s="73">
        <v>127.285</v>
      </c>
      <c r="N53" s="73"/>
      <c r="O53" s="73">
        <v>110.65</v>
      </c>
      <c r="P53" s="73">
        <v>76.787999999999997</v>
      </c>
      <c r="Q53" s="74">
        <v>2599.0790000000002</v>
      </c>
      <c r="R53" s="75">
        <v>171.283244478928</v>
      </c>
    </row>
    <row r="54" spans="1:18" s="55" customFormat="1" ht="15.75" hidden="1" x14ac:dyDescent="0.25">
      <c r="A54" s="72">
        <v>2005</v>
      </c>
      <c r="B54" s="73">
        <v>1.6E-2</v>
      </c>
      <c r="C54" s="73">
        <v>16.073</v>
      </c>
      <c r="D54" s="73">
        <v>58.5</v>
      </c>
      <c r="E54" s="73">
        <v>103.131</v>
      </c>
      <c r="F54" s="73">
        <v>245.04499999999999</v>
      </c>
      <c r="G54" s="73">
        <v>381.28300000000002</v>
      </c>
      <c r="H54" s="73">
        <v>598.32100000000003</v>
      </c>
      <c r="I54" s="73">
        <v>201.95500000000001</v>
      </c>
      <c r="J54" s="73">
        <v>205.60900000000001</v>
      </c>
      <c r="K54" s="73">
        <v>205.49700000000001</v>
      </c>
      <c r="L54" s="73">
        <v>174.33</v>
      </c>
      <c r="M54" s="73">
        <v>105.703</v>
      </c>
      <c r="N54" s="73"/>
      <c r="O54" s="73">
        <v>90.540999999999997</v>
      </c>
      <c r="P54" s="73">
        <v>57.451000000000001</v>
      </c>
      <c r="Q54" s="73">
        <v>2443.4549999999999</v>
      </c>
      <c r="R54" s="73">
        <v>169.7</v>
      </c>
    </row>
    <row r="55" spans="1:18" s="55" customFormat="1" ht="15.75" hidden="1" x14ac:dyDescent="0.25">
      <c r="A55" s="76">
        <v>2006</v>
      </c>
      <c r="B55" s="73">
        <v>8.9999999999999993E-3</v>
      </c>
      <c r="C55" s="73">
        <v>42.192</v>
      </c>
      <c r="D55" s="73">
        <v>63.325000000000003</v>
      </c>
      <c r="E55" s="73">
        <v>111.60899999999999</v>
      </c>
      <c r="F55" s="73">
        <v>260.89499999999998</v>
      </c>
      <c r="G55" s="73">
        <v>337.971</v>
      </c>
      <c r="H55" s="73">
        <v>568.202</v>
      </c>
      <c r="I55" s="73">
        <v>238.893</v>
      </c>
      <c r="J55" s="73">
        <v>154.001</v>
      </c>
      <c r="K55" s="73">
        <v>180.26300000000001</v>
      </c>
      <c r="L55" s="73">
        <v>163.47300000000001</v>
      </c>
      <c r="M55" s="73">
        <v>84.864999999999995</v>
      </c>
      <c r="N55" s="73"/>
      <c r="O55" s="73">
        <v>89.715999999999994</v>
      </c>
      <c r="P55" s="73">
        <v>44.628999999999998</v>
      </c>
      <c r="Q55" s="73">
        <v>2340.0429999999997</v>
      </c>
      <c r="R55" s="73">
        <v>167.74</v>
      </c>
    </row>
    <row r="56" spans="1:18" s="55" customFormat="1" ht="15.75" hidden="1" x14ac:dyDescent="0.25">
      <c r="A56" s="76">
        <v>2007</v>
      </c>
      <c r="B56" s="73">
        <v>5.1999999999999998E-2</v>
      </c>
      <c r="C56" s="73">
        <v>54.898000000000003</v>
      </c>
      <c r="D56" s="73">
        <v>75.716999999999999</v>
      </c>
      <c r="E56" s="73">
        <v>116.389</v>
      </c>
      <c r="F56" s="73">
        <v>376.017</v>
      </c>
      <c r="G56" s="73">
        <v>294.31799999999998</v>
      </c>
      <c r="H56" s="73">
        <v>563.40499999999997</v>
      </c>
      <c r="I56" s="73">
        <v>243.07499999999999</v>
      </c>
      <c r="J56" s="73">
        <v>158.23099999999999</v>
      </c>
      <c r="K56" s="73">
        <v>197.798</v>
      </c>
      <c r="L56" s="73">
        <v>126.85899999999999</v>
      </c>
      <c r="M56" s="73">
        <v>61.823</v>
      </c>
      <c r="N56" s="73"/>
      <c r="O56" s="73">
        <v>83.206999999999994</v>
      </c>
      <c r="P56" s="73">
        <v>38.290999999999997</v>
      </c>
      <c r="Q56" s="73">
        <v>2390.08</v>
      </c>
      <c r="R56" s="73">
        <v>164.74</v>
      </c>
    </row>
    <row r="57" spans="1:18" s="55" customFormat="1" ht="15.75" hidden="1" x14ac:dyDescent="0.25">
      <c r="A57" s="76">
        <v>2008</v>
      </c>
      <c r="B57" s="73">
        <v>3.4950000000000001</v>
      </c>
      <c r="C57" s="73">
        <v>71.021000000000001</v>
      </c>
      <c r="D57" s="73">
        <v>152.18</v>
      </c>
      <c r="E57" s="73">
        <v>112.64700000000001</v>
      </c>
      <c r="F57" s="73">
        <v>384.98500000000001</v>
      </c>
      <c r="G57" s="73">
        <v>286.99700000000001</v>
      </c>
      <c r="H57" s="73">
        <v>431.697</v>
      </c>
      <c r="I57" s="73">
        <v>190.97800000000001</v>
      </c>
      <c r="J57" s="73">
        <v>129.32</v>
      </c>
      <c r="K57" s="73">
        <v>153.38800000000001</v>
      </c>
      <c r="L57" s="73">
        <v>81.552999999999997</v>
      </c>
      <c r="M57" s="73">
        <v>32.182000000000002</v>
      </c>
      <c r="N57" s="73"/>
      <c r="O57" s="73">
        <v>53.36</v>
      </c>
      <c r="P57" s="73">
        <v>28.195</v>
      </c>
      <c r="Q57" s="73">
        <v>2111.998</v>
      </c>
      <c r="R57" s="73">
        <v>158.23980193905001</v>
      </c>
    </row>
    <row r="58" spans="1:18" s="55" customFormat="1" ht="15.75" hidden="1" x14ac:dyDescent="0.25">
      <c r="A58" s="76">
        <v>2009</v>
      </c>
      <c r="B58" s="73">
        <v>17.806999999999999</v>
      </c>
      <c r="C58" s="73">
        <v>109.383</v>
      </c>
      <c r="D58" s="73">
        <v>269.21199999999999</v>
      </c>
      <c r="E58" s="73">
        <v>142.55099999999999</v>
      </c>
      <c r="F58" s="73">
        <v>377.39600000000002</v>
      </c>
      <c r="G58" s="73">
        <v>253.94399999999999</v>
      </c>
      <c r="H58" s="73">
        <v>355.35300000000001</v>
      </c>
      <c r="I58" s="73">
        <v>111.735</v>
      </c>
      <c r="J58" s="73">
        <v>107.273</v>
      </c>
      <c r="K58" s="73">
        <v>86.492000000000004</v>
      </c>
      <c r="L58" s="73">
        <v>59.868000000000002</v>
      </c>
      <c r="M58" s="73">
        <v>26.768000000000001</v>
      </c>
      <c r="N58" s="73"/>
      <c r="O58" s="73">
        <v>31.376999999999999</v>
      </c>
      <c r="P58" s="73">
        <v>19.093</v>
      </c>
      <c r="Q58" s="73">
        <v>1968.252</v>
      </c>
      <c r="R58" s="73">
        <v>149.760982557093</v>
      </c>
    </row>
    <row r="59" spans="1:18" s="55" customFormat="1" ht="15.75" hidden="1" x14ac:dyDescent="0.25">
      <c r="A59" s="76">
        <v>2010</v>
      </c>
      <c r="B59" s="73">
        <v>36.328000000000003</v>
      </c>
      <c r="C59" s="73">
        <v>137.75299999999999</v>
      </c>
      <c r="D59" s="73">
        <v>324.84899999999999</v>
      </c>
      <c r="E59" s="73">
        <v>254.32900000000001</v>
      </c>
      <c r="F59" s="73">
        <v>361.17700000000002</v>
      </c>
      <c r="G59" s="73">
        <v>217.71799999999999</v>
      </c>
      <c r="H59" s="73">
        <v>300.20100000000002</v>
      </c>
      <c r="I59" s="73">
        <v>79.209000000000003</v>
      </c>
      <c r="J59" s="73">
        <v>96.546000000000006</v>
      </c>
      <c r="K59" s="73">
        <v>76.457999999999998</v>
      </c>
      <c r="L59" s="73">
        <v>43.793999999999997</v>
      </c>
      <c r="M59" s="73">
        <v>29.963999999999999</v>
      </c>
      <c r="N59" s="73"/>
      <c r="O59" s="73">
        <v>20.855</v>
      </c>
      <c r="P59" s="73">
        <v>17.143999999999998</v>
      </c>
      <c r="Q59" s="73">
        <v>1996.325</v>
      </c>
      <c r="R59" s="73">
        <v>144.313697938693</v>
      </c>
    </row>
    <row r="60" spans="1:18" s="55" customFormat="1" ht="15.75" hidden="1" x14ac:dyDescent="0.25">
      <c r="A60" s="76">
        <v>2011</v>
      </c>
      <c r="B60" s="73">
        <v>72.897999999999996</v>
      </c>
      <c r="C60" s="73">
        <v>201.572</v>
      </c>
      <c r="D60" s="73">
        <v>316.05200000000002</v>
      </c>
      <c r="E60" s="73">
        <v>295.82</v>
      </c>
      <c r="F60" s="73">
        <v>343.24099999999999</v>
      </c>
      <c r="G60" s="73">
        <v>196.09700000000001</v>
      </c>
      <c r="H60" s="73">
        <v>218.505</v>
      </c>
      <c r="I60" s="73">
        <v>73.042000000000002</v>
      </c>
      <c r="J60" s="73">
        <v>63.695</v>
      </c>
      <c r="K60" s="73">
        <v>51.271000000000001</v>
      </c>
      <c r="L60" s="73">
        <v>21.329000000000001</v>
      </c>
      <c r="M60" s="73">
        <v>28.129000000000001</v>
      </c>
      <c r="N60" s="73"/>
      <c r="O60" s="73">
        <v>11.436</v>
      </c>
      <c r="P60" s="73">
        <v>14.324</v>
      </c>
      <c r="Q60" s="73">
        <v>1907.4110000000001</v>
      </c>
      <c r="R60" s="73">
        <v>138.16368925464101</v>
      </c>
    </row>
    <row r="61" spans="1:18" s="55" customFormat="1" ht="15.75" hidden="1" x14ac:dyDescent="0.25">
      <c r="A61" s="76">
        <v>2012</v>
      </c>
      <c r="B61" s="73">
        <v>173.22200000000001</v>
      </c>
      <c r="C61" s="73">
        <v>220.09200000000001</v>
      </c>
      <c r="D61" s="73">
        <v>350.608</v>
      </c>
      <c r="E61" s="73">
        <v>382.69299999999998</v>
      </c>
      <c r="F61" s="73">
        <v>322.84300000000002</v>
      </c>
      <c r="G61" s="73">
        <v>194.09</v>
      </c>
      <c r="H61" s="73">
        <v>155.428</v>
      </c>
      <c r="I61" s="73">
        <v>59.13</v>
      </c>
      <c r="J61" s="73">
        <v>38.558999999999997</v>
      </c>
      <c r="K61" s="73">
        <v>47.076999999999998</v>
      </c>
      <c r="L61" s="73">
        <v>18.488</v>
      </c>
      <c r="M61" s="73">
        <v>25.076000000000001</v>
      </c>
      <c r="N61" s="73"/>
      <c r="O61" s="73">
        <v>9.4920000000000009</v>
      </c>
      <c r="P61" s="73">
        <v>14.026999999999999</v>
      </c>
      <c r="Q61" s="73">
        <v>2010.825</v>
      </c>
      <c r="R61" s="73">
        <v>132.95120487901099</v>
      </c>
    </row>
    <row r="62" spans="1:18" s="55" customFormat="1" ht="15.75" hidden="1" x14ac:dyDescent="0.25">
      <c r="A62" s="72" t="s">
        <v>106</v>
      </c>
      <c r="B62" s="73">
        <v>3.5999999999999997E-2</v>
      </c>
      <c r="C62" s="73">
        <v>1.7130000000000001</v>
      </c>
      <c r="D62" s="73">
        <v>16.952000000000002</v>
      </c>
      <c r="E62" s="73">
        <v>8.9039999999999999</v>
      </c>
      <c r="F62" s="73">
        <v>75.998000000000005</v>
      </c>
      <c r="G62" s="73">
        <v>130.85300000000001</v>
      </c>
      <c r="H62" s="73">
        <v>156.43299999999999</v>
      </c>
      <c r="I62" s="73">
        <v>70.831000000000003</v>
      </c>
      <c r="J62" s="73">
        <v>58.451000000000001</v>
      </c>
      <c r="K62" s="73">
        <v>64.944999999999993</v>
      </c>
      <c r="L62" s="73">
        <v>65.010000000000005</v>
      </c>
      <c r="M62" s="73">
        <v>40.36</v>
      </c>
      <c r="N62" s="73"/>
      <c r="O62" s="73">
        <v>28.361999999999998</v>
      </c>
      <c r="P62" s="73">
        <v>18.753</v>
      </c>
      <c r="Q62" s="74">
        <v>737.601</v>
      </c>
      <c r="R62" s="75">
        <v>172.84355941729001</v>
      </c>
    </row>
    <row r="63" spans="1:18" s="55" customFormat="1" ht="15.75" hidden="1" x14ac:dyDescent="0.25">
      <c r="A63" s="72" t="s">
        <v>107</v>
      </c>
      <c r="B63" s="73">
        <v>1.2999999999999999E-2</v>
      </c>
      <c r="C63" s="73">
        <v>1.619</v>
      </c>
      <c r="D63" s="73">
        <v>16.867999999999999</v>
      </c>
      <c r="E63" s="73">
        <v>9.27</v>
      </c>
      <c r="F63" s="73">
        <v>66.503</v>
      </c>
      <c r="G63" s="73">
        <v>107.94799999999999</v>
      </c>
      <c r="H63" s="73">
        <v>133.04900000000001</v>
      </c>
      <c r="I63" s="73">
        <v>62.384</v>
      </c>
      <c r="J63" s="73">
        <v>51.37</v>
      </c>
      <c r="K63" s="73">
        <v>60.588000000000001</v>
      </c>
      <c r="L63" s="73">
        <v>54.506999999999998</v>
      </c>
      <c r="M63" s="73">
        <v>33.356000000000002</v>
      </c>
      <c r="N63" s="73"/>
      <c r="O63" s="73">
        <v>23.619</v>
      </c>
      <c r="P63" s="73">
        <v>21.56</v>
      </c>
      <c r="Q63" s="74">
        <v>642.654</v>
      </c>
      <c r="R63" s="75">
        <v>172.640790282952</v>
      </c>
    </row>
    <row r="64" spans="1:18" s="55" customFormat="1" ht="15.75" hidden="1" x14ac:dyDescent="0.25">
      <c r="A64" s="72" t="s">
        <v>108</v>
      </c>
      <c r="B64" s="73">
        <v>1.6E-2</v>
      </c>
      <c r="C64" s="73">
        <v>1.621</v>
      </c>
      <c r="D64" s="73">
        <v>19.449000000000002</v>
      </c>
      <c r="E64" s="73">
        <v>12.132999999999999</v>
      </c>
      <c r="F64" s="73">
        <v>71.594999999999999</v>
      </c>
      <c r="G64" s="73">
        <v>139.18299999999999</v>
      </c>
      <c r="H64" s="73">
        <v>152.19999999999999</v>
      </c>
      <c r="I64" s="73">
        <v>66.703000000000003</v>
      </c>
      <c r="J64" s="73">
        <v>63.398000000000003</v>
      </c>
      <c r="K64" s="73">
        <v>62.981999999999999</v>
      </c>
      <c r="L64" s="73">
        <v>60.029000000000003</v>
      </c>
      <c r="M64" s="73">
        <v>38.121000000000002</v>
      </c>
      <c r="N64" s="73"/>
      <c r="O64" s="73">
        <v>30.36</v>
      </c>
      <c r="P64" s="73">
        <v>24.986000000000001</v>
      </c>
      <c r="Q64" s="74">
        <v>742.77599999999995</v>
      </c>
      <c r="R64" s="75">
        <v>172.39062399866299</v>
      </c>
    </row>
    <row r="65" spans="1:18" s="55" customFormat="1" ht="15.75" hidden="1" x14ac:dyDescent="0.25">
      <c r="A65" s="72" t="s">
        <v>109</v>
      </c>
      <c r="B65" s="73">
        <v>0.01</v>
      </c>
      <c r="C65" s="73">
        <v>1.401</v>
      </c>
      <c r="D65" s="73">
        <v>14.423999999999999</v>
      </c>
      <c r="E65" s="73">
        <v>13.651999999999999</v>
      </c>
      <c r="F65" s="73">
        <v>46.26</v>
      </c>
      <c r="G65" s="73">
        <v>92.296999999999997</v>
      </c>
      <c r="H65" s="73">
        <v>111.604</v>
      </c>
      <c r="I65" s="73">
        <v>46.210999999999999</v>
      </c>
      <c r="J65" s="73">
        <v>43.151000000000003</v>
      </c>
      <c r="K65" s="73">
        <v>41.218000000000004</v>
      </c>
      <c r="L65" s="73">
        <v>40.569000000000003</v>
      </c>
      <c r="M65" s="73">
        <v>27.902999999999999</v>
      </c>
      <c r="N65" s="73"/>
      <c r="O65" s="73">
        <v>22.751999999999999</v>
      </c>
      <c r="P65" s="73">
        <v>21.573</v>
      </c>
      <c r="Q65" s="74">
        <v>523.02499999999998</v>
      </c>
      <c r="R65" s="75">
        <v>172.398293356094</v>
      </c>
    </row>
    <row r="66" spans="1:18" s="55" customFormat="1" ht="15.75" hidden="1" x14ac:dyDescent="0.25">
      <c r="A66" s="72" t="s">
        <v>110</v>
      </c>
      <c r="B66" s="73">
        <v>4.9000000000000002E-2</v>
      </c>
      <c r="C66" s="73">
        <v>2.4020000000000001</v>
      </c>
      <c r="D66" s="73">
        <v>21.896999999999998</v>
      </c>
      <c r="E66" s="73">
        <v>22.16</v>
      </c>
      <c r="F66" s="73">
        <v>67.641000000000005</v>
      </c>
      <c r="G66" s="73">
        <v>140.08600000000001</v>
      </c>
      <c r="H66" s="73">
        <v>164.369</v>
      </c>
      <c r="I66" s="73">
        <v>72.760999999999996</v>
      </c>
      <c r="J66" s="73">
        <v>59.965000000000003</v>
      </c>
      <c r="K66" s="73">
        <v>60.689</v>
      </c>
      <c r="L66" s="73">
        <v>58.451000000000001</v>
      </c>
      <c r="M66" s="73">
        <v>40.042999999999999</v>
      </c>
      <c r="N66" s="73"/>
      <c r="O66" s="73">
        <v>32.228000000000002</v>
      </c>
      <c r="P66" s="73">
        <v>19.5</v>
      </c>
      <c r="Q66" s="74">
        <v>762.24099999999999</v>
      </c>
      <c r="R66" s="75">
        <v>171.65007048217299</v>
      </c>
    </row>
    <row r="67" spans="1:18" s="55" customFormat="1" ht="15.75" hidden="1" x14ac:dyDescent="0.25">
      <c r="A67" s="72" t="s">
        <v>111</v>
      </c>
      <c r="B67" s="73">
        <v>8.9999999999999993E-3</v>
      </c>
      <c r="C67" s="73">
        <v>1.911</v>
      </c>
      <c r="D67" s="73">
        <v>15.826000000000001</v>
      </c>
      <c r="E67" s="73">
        <v>16.88</v>
      </c>
      <c r="F67" s="73">
        <v>54.014000000000003</v>
      </c>
      <c r="G67" s="73">
        <v>110.398</v>
      </c>
      <c r="H67" s="73">
        <v>140.376</v>
      </c>
      <c r="I67" s="73">
        <v>54.878</v>
      </c>
      <c r="J67" s="73">
        <v>54.171999999999997</v>
      </c>
      <c r="K67" s="73">
        <v>49.506999999999998</v>
      </c>
      <c r="L67" s="73">
        <v>50.304000000000002</v>
      </c>
      <c r="M67" s="73">
        <v>32.219000000000001</v>
      </c>
      <c r="N67" s="73"/>
      <c r="O67" s="73">
        <v>29.151</v>
      </c>
      <c r="P67" s="73">
        <v>20.204999999999998</v>
      </c>
      <c r="Q67" s="74">
        <v>629.85</v>
      </c>
      <c r="R67" s="75">
        <v>172.62610371609699</v>
      </c>
    </row>
    <row r="68" spans="1:18" s="55" customFormat="1" ht="15.75" hidden="1" x14ac:dyDescent="0.25">
      <c r="A68" s="72" t="s">
        <v>112</v>
      </c>
      <c r="B68" s="73">
        <v>1.0999999999999999E-2</v>
      </c>
      <c r="C68" s="73">
        <v>2.4710000000000001</v>
      </c>
      <c r="D68" s="73">
        <v>20.768999999999998</v>
      </c>
      <c r="E68" s="73">
        <v>24.702000000000002</v>
      </c>
      <c r="F68" s="73">
        <v>71.5</v>
      </c>
      <c r="G68" s="73">
        <v>127.958</v>
      </c>
      <c r="H68" s="73">
        <v>153.25700000000001</v>
      </c>
      <c r="I68" s="73">
        <v>62.3</v>
      </c>
      <c r="J68" s="73">
        <v>61.402000000000001</v>
      </c>
      <c r="K68" s="73">
        <v>48.984999999999999</v>
      </c>
      <c r="L68" s="73">
        <v>55.39</v>
      </c>
      <c r="M68" s="73">
        <v>32.152000000000001</v>
      </c>
      <c r="N68" s="73"/>
      <c r="O68" s="73">
        <v>29.315000000000001</v>
      </c>
      <c r="P68" s="73">
        <v>19.925000000000001</v>
      </c>
      <c r="Q68" s="74">
        <v>710.13699999999994</v>
      </c>
      <c r="R68" s="75">
        <v>170.151020266237</v>
      </c>
    </row>
    <row r="69" spans="1:18" s="55" customFormat="1" ht="15.75" hidden="1" x14ac:dyDescent="0.25">
      <c r="A69" s="72" t="s">
        <v>113</v>
      </c>
      <c r="B69" s="73">
        <v>4.1000000000000002E-2</v>
      </c>
      <c r="C69" s="73">
        <v>1.4710000000000001</v>
      </c>
      <c r="D69" s="73">
        <v>12.609</v>
      </c>
      <c r="E69" s="73">
        <v>19.271000000000001</v>
      </c>
      <c r="F69" s="73">
        <v>50.137999999999998</v>
      </c>
      <c r="G69" s="73">
        <v>82.700999999999993</v>
      </c>
      <c r="H69" s="73">
        <v>109.83799999999999</v>
      </c>
      <c r="I69" s="73">
        <v>39.979999999999997</v>
      </c>
      <c r="J69" s="73">
        <v>44.136000000000003</v>
      </c>
      <c r="K69" s="73">
        <v>39.110999999999997</v>
      </c>
      <c r="L69" s="73">
        <v>37.662999999999997</v>
      </c>
      <c r="M69" s="73">
        <v>22.867999999999999</v>
      </c>
      <c r="N69" s="73"/>
      <c r="O69" s="73">
        <v>19.956</v>
      </c>
      <c r="P69" s="73">
        <v>17.068000000000001</v>
      </c>
      <c r="Q69" s="74">
        <v>496.851</v>
      </c>
      <c r="R69" s="75">
        <v>170.60579470302201</v>
      </c>
    </row>
    <row r="70" spans="1:18" s="55" customFormat="1" ht="15.75" hidden="1" x14ac:dyDescent="0.25">
      <c r="A70" s="72" t="s">
        <v>114</v>
      </c>
      <c r="B70" s="73">
        <v>3.4000000000000002E-2</v>
      </c>
      <c r="C70" s="73">
        <v>2.7240000000000002</v>
      </c>
      <c r="D70" s="73">
        <v>17.850999999999999</v>
      </c>
      <c r="E70" s="73">
        <v>25.92</v>
      </c>
      <c r="F70" s="73">
        <v>71.16</v>
      </c>
      <c r="G70" s="73">
        <v>110.149</v>
      </c>
      <c r="H70" s="73">
        <v>175.68700000000001</v>
      </c>
      <c r="I70" s="73">
        <v>62.44</v>
      </c>
      <c r="J70" s="73">
        <v>60.454000000000001</v>
      </c>
      <c r="K70" s="73">
        <v>53.451999999999998</v>
      </c>
      <c r="L70" s="73">
        <v>48.371000000000002</v>
      </c>
      <c r="M70" s="73">
        <v>31.448</v>
      </c>
      <c r="N70" s="73"/>
      <c r="O70" s="73">
        <v>24.608000000000001</v>
      </c>
      <c r="P70" s="73">
        <v>13.603999999999999</v>
      </c>
      <c r="Q70" s="74">
        <v>697.90200000000004</v>
      </c>
      <c r="R70" s="75">
        <v>169.47490859245499</v>
      </c>
    </row>
    <row r="71" spans="1:18" s="55" customFormat="1" ht="15.75" hidden="1" x14ac:dyDescent="0.25">
      <c r="A71" s="72" t="s">
        <v>115</v>
      </c>
      <c r="B71" s="73">
        <v>6.3E-2</v>
      </c>
      <c r="C71" s="73">
        <v>3.165</v>
      </c>
      <c r="D71" s="73">
        <v>13.294</v>
      </c>
      <c r="E71" s="73">
        <v>23.501999999999999</v>
      </c>
      <c r="F71" s="73">
        <v>60.890999999999998</v>
      </c>
      <c r="G71" s="73">
        <v>90.757999999999996</v>
      </c>
      <c r="H71" s="73">
        <v>143.72999999999999</v>
      </c>
      <c r="I71" s="73">
        <v>45.427</v>
      </c>
      <c r="J71" s="73">
        <v>51.832000000000001</v>
      </c>
      <c r="K71" s="73">
        <v>53.067</v>
      </c>
      <c r="L71" s="73">
        <v>43.71</v>
      </c>
      <c r="M71" s="73">
        <v>27.048999999999999</v>
      </c>
      <c r="N71" s="73"/>
      <c r="O71" s="73">
        <v>22.268999999999998</v>
      </c>
      <c r="P71" s="73">
        <v>15.667</v>
      </c>
      <c r="Q71" s="74">
        <v>594.42399999999998</v>
      </c>
      <c r="R71" s="75">
        <v>170.44508835314301</v>
      </c>
    </row>
    <row r="72" spans="1:18" s="55" customFormat="1" ht="15.75" hidden="1" x14ac:dyDescent="0.25">
      <c r="A72" s="72" t="s">
        <v>116</v>
      </c>
      <c r="B72" s="73">
        <v>6.5000000000000002E-2</v>
      </c>
      <c r="C72" s="73">
        <v>5.5119999999999996</v>
      </c>
      <c r="D72" s="73">
        <v>16.971</v>
      </c>
      <c r="E72" s="73">
        <v>29.334</v>
      </c>
      <c r="F72" s="73">
        <v>70.105000000000004</v>
      </c>
      <c r="G72" s="73">
        <v>114.68</v>
      </c>
      <c r="H72" s="73">
        <v>159.37799999999999</v>
      </c>
      <c r="I72" s="73">
        <v>53.67</v>
      </c>
      <c r="J72" s="73">
        <v>54.850999999999999</v>
      </c>
      <c r="K72" s="73">
        <v>55.436999999999998</v>
      </c>
      <c r="L72" s="73">
        <v>48.091999999999999</v>
      </c>
      <c r="M72" s="73">
        <v>28.093</v>
      </c>
      <c r="N72" s="73"/>
      <c r="O72" s="73">
        <v>25.163</v>
      </c>
      <c r="P72" s="73">
        <v>15.863</v>
      </c>
      <c r="Q72" s="74">
        <v>677.21400000000006</v>
      </c>
      <c r="R72" s="75">
        <v>168.92474495389001</v>
      </c>
    </row>
    <row r="73" spans="1:18" s="55" customFormat="1" ht="15.75" hidden="1" x14ac:dyDescent="0.25">
      <c r="A73" s="72" t="s">
        <v>117</v>
      </c>
      <c r="B73" s="73">
        <v>7.6999999999999999E-2</v>
      </c>
      <c r="C73" s="73">
        <v>4.6719999999999997</v>
      </c>
      <c r="D73" s="73">
        <v>10.382</v>
      </c>
      <c r="E73" s="73">
        <v>24.373000000000001</v>
      </c>
      <c r="F73" s="73">
        <v>42.889000000000003</v>
      </c>
      <c r="G73" s="73">
        <v>65.694999999999993</v>
      </c>
      <c r="H73" s="73">
        <v>119.52500000000001</v>
      </c>
      <c r="I73" s="73">
        <v>40.418999999999997</v>
      </c>
      <c r="J73" s="73">
        <v>38.472000000000001</v>
      </c>
      <c r="K73" s="73">
        <v>43.542000000000002</v>
      </c>
      <c r="L73" s="73">
        <v>34.159999999999997</v>
      </c>
      <c r="M73" s="73">
        <v>19.114999999999998</v>
      </c>
      <c r="N73" s="73"/>
      <c r="O73" s="73">
        <v>18.5</v>
      </c>
      <c r="P73" s="73">
        <v>12.093999999999999</v>
      </c>
      <c r="Q73" s="74">
        <v>473.91500000000002</v>
      </c>
      <c r="R73" s="75">
        <v>170.11746109423299</v>
      </c>
    </row>
    <row r="74" spans="1:18" s="55" customFormat="1" ht="15.75" hidden="1" x14ac:dyDescent="0.25">
      <c r="A74" s="72" t="s">
        <v>118</v>
      </c>
      <c r="B74" s="73">
        <v>0.11899999999999999</v>
      </c>
      <c r="C74" s="73">
        <v>10.644</v>
      </c>
      <c r="D74" s="73">
        <v>17.349</v>
      </c>
      <c r="E74" s="73">
        <v>33.301000000000002</v>
      </c>
      <c r="F74" s="73">
        <v>65.391999999999996</v>
      </c>
      <c r="G74" s="73">
        <v>99.397999999999996</v>
      </c>
      <c r="H74" s="73">
        <v>167.84299999999999</v>
      </c>
      <c r="I74" s="73">
        <v>62.695</v>
      </c>
      <c r="J74" s="73">
        <v>42.378</v>
      </c>
      <c r="K74" s="73">
        <v>51.929000000000002</v>
      </c>
      <c r="L74" s="73">
        <v>48.396000000000001</v>
      </c>
      <c r="M74" s="73">
        <v>25.637</v>
      </c>
      <c r="N74" s="73"/>
      <c r="O74" s="73">
        <v>26.254999999999999</v>
      </c>
      <c r="P74" s="73">
        <v>10.439</v>
      </c>
      <c r="Q74" s="74">
        <v>661.77499999999998</v>
      </c>
      <c r="R74" s="75">
        <v>168.40520100224799</v>
      </c>
    </row>
    <row r="75" spans="1:18" s="55" customFormat="1" ht="15.75" hidden="1" x14ac:dyDescent="0.25">
      <c r="A75" s="72" t="s">
        <v>119</v>
      </c>
      <c r="B75" s="73">
        <v>8.3000000000000004E-2</v>
      </c>
      <c r="C75" s="73">
        <v>9.5690000000000008</v>
      </c>
      <c r="D75" s="73">
        <v>13.417</v>
      </c>
      <c r="E75" s="73">
        <v>28.015000000000001</v>
      </c>
      <c r="F75" s="73">
        <v>63.042000000000002</v>
      </c>
      <c r="G75" s="73">
        <v>78.600999999999999</v>
      </c>
      <c r="H75" s="73">
        <v>138.446</v>
      </c>
      <c r="I75" s="73">
        <v>61.408000000000001</v>
      </c>
      <c r="J75" s="73">
        <v>36.655999999999999</v>
      </c>
      <c r="K75" s="73">
        <v>44.658999999999999</v>
      </c>
      <c r="L75" s="73">
        <v>41.853999999999999</v>
      </c>
      <c r="M75" s="73">
        <v>21.555</v>
      </c>
      <c r="N75" s="73"/>
      <c r="O75" s="73">
        <v>20.72</v>
      </c>
      <c r="P75" s="73">
        <v>11.865</v>
      </c>
      <c r="Q75" s="74">
        <v>569.89</v>
      </c>
      <c r="R75" s="75">
        <v>168.149758523364</v>
      </c>
    </row>
    <row r="76" spans="1:18" s="55" customFormat="1" ht="15.75" hidden="1" x14ac:dyDescent="0.25">
      <c r="A76" s="72" t="s">
        <v>120</v>
      </c>
      <c r="B76" s="73">
        <v>9.0999999999999998E-2</v>
      </c>
      <c r="C76" s="73">
        <v>13.252000000000001</v>
      </c>
      <c r="D76" s="73">
        <v>19.838000000000001</v>
      </c>
      <c r="E76" s="73">
        <v>30.934000000000001</v>
      </c>
      <c r="F76" s="73">
        <v>76.543999999999997</v>
      </c>
      <c r="G76" s="73">
        <v>96.882000000000005</v>
      </c>
      <c r="H76" s="73">
        <v>161.578</v>
      </c>
      <c r="I76" s="73">
        <v>69.504000000000005</v>
      </c>
      <c r="J76" s="73">
        <v>43.792999999999999</v>
      </c>
      <c r="K76" s="73">
        <v>47.353999999999999</v>
      </c>
      <c r="L76" s="73">
        <v>44.44</v>
      </c>
      <c r="M76" s="73">
        <v>22.437000000000001</v>
      </c>
      <c r="N76" s="73"/>
      <c r="O76" s="73">
        <v>23.751999999999999</v>
      </c>
      <c r="P76" s="73">
        <v>11.988</v>
      </c>
      <c r="Q76" s="74">
        <v>662.38699999999994</v>
      </c>
      <c r="R76" s="75">
        <v>166.50387531346101</v>
      </c>
    </row>
    <row r="77" spans="1:18" s="55" customFormat="1" ht="15.75" hidden="1" x14ac:dyDescent="0.25">
      <c r="A77" s="72" t="s">
        <v>121</v>
      </c>
      <c r="B77" s="73">
        <v>3.6999999999999998E-2</v>
      </c>
      <c r="C77" s="73">
        <v>8.7270000000000003</v>
      </c>
      <c r="D77" s="73">
        <v>12.721</v>
      </c>
      <c r="E77" s="73">
        <v>19.359000000000002</v>
      </c>
      <c r="F77" s="73">
        <v>55.917999999999999</v>
      </c>
      <c r="G77" s="73">
        <v>63.09</v>
      </c>
      <c r="H77" s="73">
        <v>100.33499999999999</v>
      </c>
      <c r="I77" s="73">
        <v>45.286000000000001</v>
      </c>
      <c r="J77" s="73">
        <v>31.173999999999999</v>
      </c>
      <c r="K77" s="73">
        <v>36.322000000000003</v>
      </c>
      <c r="L77" s="73">
        <v>28.788</v>
      </c>
      <c r="M77" s="73">
        <v>15.239000000000001</v>
      </c>
      <c r="N77" s="73"/>
      <c r="O77" s="73">
        <v>18.98</v>
      </c>
      <c r="P77" s="73">
        <v>10.015000000000001</v>
      </c>
      <c r="Q77" s="74">
        <v>445.99099999999999</v>
      </c>
      <c r="R77" s="75">
        <v>167.95894728150199</v>
      </c>
    </row>
    <row r="78" spans="1:18" s="55" customFormat="1" ht="15.75" hidden="1" x14ac:dyDescent="0.25">
      <c r="A78" s="72" t="s">
        <v>122</v>
      </c>
      <c r="B78" s="73">
        <v>0.10299999999999999</v>
      </c>
      <c r="C78" s="73">
        <v>14.858000000000001</v>
      </c>
      <c r="D78" s="73">
        <v>17.957999999999998</v>
      </c>
      <c r="E78" s="73">
        <v>28.497</v>
      </c>
      <c r="F78" s="73">
        <v>101.587</v>
      </c>
      <c r="G78" s="73">
        <v>88.387</v>
      </c>
      <c r="H78" s="73">
        <v>171.86500000000001</v>
      </c>
      <c r="I78" s="73">
        <v>67.647000000000006</v>
      </c>
      <c r="J78" s="73">
        <v>43.204000000000001</v>
      </c>
      <c r="K78" s="73">
        <v>54.25</v>
      </c>
      <c r="L78" s="73">
        <v>38.045999999999999</v>
      </c>
      <c r="M78" s="73">
        <v>17.768999999999998</v>
      </c>
      <c r="N78" s="73"/>
      <c r="O78" s="73">
        <v>25.431999999999999</v>
      </c>
      <c r="P78" s="73">
        <v>8.4030000000000005</v>
      </c>
      <c r="Q78" s="74">
        <v>678.00599999999997</v>
      </c>
      <c r="R78" s="75">
        <v>165.53211380474701</v>
      </c>
    </row>
    <row r="79" spans="1:18" s="55" customFormat="1" ht="15.75" hidden="1" x14ac:dyDescent="0.25">
      <c r="A79" s="72" t="s">
        <v>123</v>
      </c>
      <c r="B79" s="73">
        <v>0.20100000000000001</v>
      </c>
      <c r="C79" s="73">
        <v>12.622999999999999</v>
      </c>
      <c r="D79" s="73">
        <v>16.829999999999998</v>
      </c>
      <c r="E79" s="73">
        <v>24.488</v>
      </c>
      <c r="F79" s="73">
        <v>89.435000000000002</v>
      </c>
      <c r="G79" s="73">
        <v>66.682000000000002</v>
      </c>
      <c r="H79" s="73">
        <v>135.887</v>
      </c>
      <c r="I79" s="73">
        <v>60.753</v>
      </c>
      <c r="J79" s="73">
        <v>40.887999999999998</v>
      </c>
      <c r="K79" s="73">
        <v>48.399000000000001</v>
      </c>
      <c r="L79" s="73">
        <v>31.466999999999999</v>
      </c>
      <c r="M79" s="73">
        <v>15.847</v>
      </c>
      <c r="N79" s="73"/>
      <c r="O79" s="73">
        <v>19.847999999999999</v>
      </c>
      <c r="P79" s="73">
        <v>9.9139999999999997</v>
      </c>
      <c r="Q79" s="74">
        <v>573.26199999999994</v>
      </c>
      <c r="R79" s="75">
        <v>165.64966770095899</v>
      </c>
    </row>
    <row r="80" spans="1:18" s="55" customFormat="1" ht="15.75" hidden="1" x14ac:dyDescent="0.25">
      <c r="A80" s="72" t="s">
        <v>124</v>
      </c>
      <c r="B80" s="73">
        <v>9.7000000000000003E-2</v>
      </c>
      <c r="C80" s="73">
        <v>15.805</v>
      </c>
      <c r="D80" s="73">
        <v>22.088000000000001</v>
      </c>
      <c r="E80" s="73">
        <v>35.386000000000003</v>
      </c>
      <c r="F80" s="73">
        <v>110.07299999999999</v>
      </c>
      <c r="G80" s="73">
        <v>82.600999999999999</v>
      </c>
      <c r="H80" s="73">
        <v>153.80799999999999</v>
      </c>
      <c r="I80" s="73">
        <v>67.242000000000004</v>
      </c>
      <c r="J80" s="73">
        <v>43.274000000000001</v>
      </c>
      <c r="K80" s="73">
        <v>55.616</v>
      </c>
      <c r="L80" s="73">
        <v>34.286999999999999</v>
      </c>
      <c r="M80" s="73">
        <v>16.745000000000001</v>
      </c>
      <c r="N80" s="73"/>
      <c r="O80" s="73">
        <v>22.972999999999999</v>
      </c>
      <c r="P80" s="73">
        <v>10.632</v>
      </c>
      <c r="Q80" s="74">
        <v>670.62699999999995</v>
      </c>
      <c r="R80" s="75">
        <v>164.06078833930599</v>
      </c>
    </row>
    <row r="81" spans="1:18" s="55" customFormat="1" ht="15.75" hidden="1" x14ac:dyDescent="0.25">
      <c r="A81" s="72" t="s">
        <v>125</v>
      </c>
      <c r="B81" s="73">
        <v>0.10100000000000001</v>
      </c>
      <c r="C81" s="73">
        <v>11.612</v>
      </c>
      <c r="D81" s="73">
        <v>18.838000000000001</v>
      </c>
      <c r="E81" s="73">
        <v>28.018000000000001</v>
      </c>
      <c r="F81" s="73">
        <v>74.921999999999997</v>
      </c>
      <c r="G81" s="73">
        <v>56.646999999999998</v>
      </c>
      <c r="H81" s="73">
        <v>101.843</v>
      </c>
      <c r="I81" s="73">
        <v>47.433999999999997</v>
      </c>
      <c r="J81" s="73">
        <v>30.866</v>
      </c>
      <c r="K81" s="73">
        <v>39.531999999999996</v>
      </c>
      <c r="L81" s="73">
        <v>23.061</v>
      </c>
      <c r="M81" s="73">
        <v>11.462999999999999</v>
      </c>
      <c r="N81" s="73"/>
      <c r="O81" s="73">
        <v>14.956</v>
      </c>
      <c r="P81" s="73">
        <v>8.8919999999999995</v>
      </c>
      <c r="Q81" s="74">
        <v>468.185</v>
      </c>
      <c r="R81" s="75">
        <v>163.29226223783101</v>
      </c>
    </row>
    <row r="82" spans="1:18" s="55" customFormat="1" ht="15.75" hidden="1" x14ac:dyDescent="0.25">
      <c r="A82" s="72" t="s">
        <v>126</v>
      </c>
      <c r="B82" s="73">
        <v>0.46200000000000002</v>
      </c>
      <c r="C82" s="73">
        <v>19.201000000000001</v>
      </c>
      <c r="D82" s="73">
        <v>36.927999999999997</v>
      </c>
      <c r="E82" s="73">
        <v>35.024999999999999</v>
      </c>
      <c r="F82" s="73">
        <v>119.61</v>
      </c>
      <c r="G82" s="73">
        <v>90.188999999999993</v>
      </c>
      <c r="H82" s="73">
        <v>143.85300000000001</v>
      </c>
      <c r="I82" s="73">
        <v>68.617999999999995</v>
      </c>
      <c r="J82" s="73">
        <v>40.234999999999999</v>
      </c>
      <c r="K82" s="73">
        <v>51.832999999999998</v>
      </c>
      <c r="L82" s="73">
        <v>29.082999999999998</v>
      </c>
      <c r="M82" s="73">
        <v>12.734</v>
      </c>
      <c r="N82" s="73"/>
      <c r="O82" s="73">
        <v>19.902000000000001</v>
      </c>
      <c r="P82" s="73">
        <v>7.492</v>
      </c>
      <c r="Q82" s="74">
        <v>675.16499999999996</v>
      </c>
      <c r="R82" s="75">
        <v>160.76876255292601</v>
      </c>
    </row>
    <row r="83" spans="1:18" s="55" customFormat="1" ht="15.75" hidden="1" x14ac:dyDescent="0.25">
      <c r="A83" s="72" t="s">
        <v>127</v>
      </c>
      <c r="B83" s="73">
        <v>1.18</v>
      </c>
      <c r="C83" s="73">
        <v>16.587</v>
      </c>
      <c r="D83" s="73">
        <v>41.075000000000003</v>
      </c>
      <c r="E83" s="73">
        <v>29.152000000000001</v>
      </c>
      <c r="F83" s="73">
        <v>97.119</v>
      </c>
      <c r="G83" s="73">
        <v>73.231999999999999</v>
      </c>
      <c r="H83" s="73">
        <v>112.819</v>
      </c>
      <c r="I83" s="73">
        <v>51.86</v>
      </c>
      <c r="J83" s="73">
        <v>36.713999999999999</v>
      </c>
      <c r="K83" s="73">
        <v>43.036000000000001</v>
      </c>
      <c r="L83" s="73">
        <v>22.285</v>
      </c>
      <c r="M83" s="73">
        <v>8.4740000000000002</v>
      </c>
      <c r="N83" s="73"/>
      <c r="O83" s="73">
        <v>15.247999999999999</v>
      </c>
      <c r="P83" s="73">
        <v>7.7350000000000003</v>
      </c>
      <c r="Q83" s="74">
        <v>556.51599999999996</v>
      </c>
      <c r="R83" s="75">
        <v>159.31027313263399</v>
      </c>
    </row>
    <row r="84" spans="1:18" s="55" customFormat="1" ht="15.75" hidden="1" x14ac:dyDescent="0.25">
      <c r="A84" s="72" t="s">
        <v>128</v>
      </c>
      <c r="B84" s="73">
        <v>1.149</v>
      </c>
      <c r="C84" s="73">
        <v>21.038</v>
      </c>
      <c r="D84" s="73">
        <v>45.529000000000003</v>
      </c>
      <c r="E84" s="73">
        <v>29.308</v>
      </c>
      <c r="F84" s="73">
        <v>101.04300000000001</v>
      </c>
      <c r="G84" s="73">
        <v>79.575000000000003</v>
      </c>
      <c r="H84" s="73">
        <v>105.32899999999999</v>
      </c>
      <c r="I84" s="73">
        <v>44.488</v>
      </c>
      <c r="J84" s="73">
        <v>32.549999999999997</v>
      </c>
      <c r="K84" s="73">
        <v>37.296999999999997</v>
      </c>
      <c r="L84" s="73">
        <v>19.471</v>
      </c>
      <c r="M84" s="73">
        <v>6.2430000000000003</v>
      </c>
      <c r="N84" s="73"/>
      <c r="O84" s="73">
        <v>11.888</v>
      </c>
      <c r="P84" s="73">
        <v>7.22</v>
      </c>
      <c r="Q84" s="74">
        <v>542.12800000000004</v>
      </c>
      <c r="R84" s="75">
        <v>156.02572778870399</v>
      </c>
    </row>
    <row r="85" spans="1:18" s="55" customFormat="1" ht="15.75" hidden="1" x14ac:dyDescent="0.25">
      <c r="A85" s="72" t="s">
        <v>129</v>
      </c>
      <c r="B85" s="73">
        <v>0.92200000000000004</v>
      </c>
      <c r="C85" s="73">
        <v>14.195</v>
      </c>
      <c r="D85" s="73">
        <v>28.649000000000001</v>
      </c>
      <c r="E85" s="73">
        <v>19.161999999999999</v>
      </c>
      <c r="F85" s="73">
        <v>67.212000000000003</v>
      </c>
      <c r="G85" s="73">
        <v>44.000999999999998</v>
      </c>
      <c r="H85" s="73">
        <v>69.694999999999993</v>
      </c>
      <c r="I85" s="73">
        <v>26.009</v>
      </c>
      <c r="J85" s="73">
        <v>19.821000000000002</v>
      </c>
      <c r="K85" s="73">
        <v>21.222000000000001</v>
      </c>
      <c r="L85" s="73">
        <v>10.717000000000001</v>
      </c>
      <c r="M85" s="73">
        <v>4.7329999999999997</v>
      </c>
      <c r="N85" s="73"/>
      <c r="O85" s="73">
        <v>6.3209999999999997</v>
      </c>
      <c r="P85" s="73">
        <v>5.53</v>
      </c>
      <c r="Q85" s="74">
        <v>338.18900000000002</v>
      </c>
      <c r="R85" s="75">
        <v>154.854631920375</v>
      </c>
    </row>
    <row r="86" spans="1:18" s="55" customFormat="1" ht="15.75" hidden="1" x14ac:dyDescent="0.25">
      <c r="A86" s="72" t="s">
        <v>130</v>
      </c>
      <c r="B86" s="73">
        <v>2.4830000000000001</v>
      </c>
      <c r="C86" s="73">
        <v>26.57</v>
      </c>
      <c r="D86" s="73">
        <v>51.09</v>
      </c>
      <c r="E86" s="73">
        <v>29.504999999999999</v>
      </c>
      <c r="F86" s="73">
        <v>88.009</v>
      </c>
      <c r="G86" s="73">
        <v>58.040999999999997</v>
      </c>
      <c r="H86" s="73">
        <v>89.322000000000003</v>
      </c>
      <c r="I86" s="73">
        <v>32.790999999999997</v>
      </c>
      <c r="J86" s="73">
        <v>28.349</v>
      </c>
      <c r="K86" s="73">
        <v>28.460999999999999</v>
      </c>
      <c r="L86" s="73">
        <v>16.526</v>
      </c>
      <c r="M86" s="73">
        <v>6.4539999999999997</v>
      </c>
      <c r="N86" s="73"/>
      <c r="O86" s="73">
        <v>10.305</v>
      </c>
      <c r="P86" s="73">
        <v>4.3979999999999997</v>
      </c>
      <c r="Q86" s="74">
        <v>472.30399999999997</v>
      </c>
      <c r="R86" s="75">
        <v>153.54664825841101</v>
      </c>
    </row>
    <row r="87" spans="1:18" s="55" customFormat="1" ht="15.75" hidden="1" x14ac:dyDescent="0.25">
      <c r="A87" s="72" t="s">
        <v>131</v>
      </c>
      <c r="B87" s="73">
        <v>3.03</v>
      </c>
      <c r="C87" s="73">
        <v>23.576000000000001</v>
      </c>
      <c r="D87" s="73">
        <v>54.906999999999996</v>
      </c>
      <c r="E87" s="73">
        <v>29.975999999999999</v>
      </c>
      <c r="F87" s="73">
        <v>82.105000000000004</v>
      </c>
      <c r="G87" s="73">
        <v>53.968000000000004</v>
      </c>
      <c r="H87" s="73">
        <v>82.887</v>
      </c>
      <c r="I87" s="73">
        <v>27.314</v>
      </c>
      <c r="J87" s="73">
        <v>26.251999999999999</v>
      </c>
      <c r="K87" s="73">
        <v>20.952999999999999</v>
      </c>
      <c r="L87" s="73">
        <v>14.585000000000001</v>
      </c>
      <c r="M87" s="73">
        <v>5.0960000000000001</v>
      </c>
      <c r="N87" s="73"/>
      <c r="O87" s="73">
        <v>8.3510000000000009</v>
      </c>
      <c r="P87" s="73">
        <v>5.024</v>
      </c>
      <c r="Q87" s="74">
        <v>438.024</v>
      </c>
      <c r="R87" s="75">
        <v>151.47989838337199</v>
      </c>
    </row>
    <row r="88" spans="1:18" s="55" customFormat="1" ht="15.75" hidden="1" x14ac:dyDescent="0.25">
      <c r="A88" s="72" t="s">
        <v>132</v>
      </c>
      <c r="B88" s="73">
        <v>7.4989999999999997</v>
      </c>
      <c r="C88" s="73">
        <v>31.942</v>
      </c>
      <c r="D88" s="73">
        <v>89.807000000000002</v>
      </c>
      <c r="E88" s="73">
        <v>44.957000000000001</v>
      </c>
      <c r="F88" s="73">
        <v>116.307</v>
      </c>
      <c r="G88" s="73">
        <v>78.578000000000003</v>
      </c>
      <c r="H88" s="73">
        <v>100.032</v>
      </c>
      <c r="I88" s="73">
        <v>28.997</v>
      </c>
      <c r="J88" s="73">
        <v>29.149000000000001</v>
      </c>
      <c r="K88" s="73">
        <v>21.283999999999999</v>
      </c>
      <c r="L88" s="73">
        <v>16.282</v>
      </c>
      <c r="M88" s="73">
        <v>7.48</v>
      </c>
      <c r="N88" s="73"/>
      <c r="O88" s="73">
        <v>7.3710000000000004</v>
      </c>
      <c r="P88" s="73">
        <v>5.1719999999999997</v>
      </c>
      <c r="Q88" s="74">
        <v>584.85699999999997</v>
      </c>
      <c r="R88" s="75">
        <v>147.418734312601</v>
      </c>
    </row>
    <row r="89" spans="1:18" s="55" customFormat="1" ht="15.75" hidden="1" x14ac:dyDescent="0.25">
      <c r="A89" s="72" t="s">
        <v>133</v>
      </c>
      <c r="B89" s="73">
        <v>4.9749999999999996</v>
      </c>
      <c r="C89" s="73">
        <v>27.294</v>
      </c>
      <c r="D89" s="73">
        <v>73.409000000000006</v>
      </c>
      <c r="E89" s="73">
        <v>38.113</v>
      </c>
      <c r="F89" s="73">
        <v>90.974999999999994</v>
      </c>
      <c r="G89" s="73">
        <v>63.354999999999997</v>
      </c>
      <c r="H89" s="73">
        <v>83.111999999999995</v>
      </c>
      <c r="I89" s="73">
        <v>22.632999999999999</v>
      </c>
      <c r="J89" s="73">
        <v>23.523</v>
      </c>
      <c r="K89" s="73">
        <v>15.794</v>
      </c>
      <c r="L89" s="73">
        <v>12.474</v>
      </c>
      <c r="M89" s="73">
        <v>7.74</v>
      </c>
      <c r="N89" s="73"/>
      <c r="O89" s="73">
        <v>5.35</v>
      </c>
      <c r="P89" s="73">
        <v>4.32</v>
      </c>
      <c r="Q89" s="74">
        <v>473.06700000000001</v>
      </c>
      <c r="R89" s="75">
        <v>147.233776429502</v>
      </c>
    </row>
    <row r="90" spans="1:18" s="55" customFormat="1" ht="15.75" hidden="1" x14ac:dyDescent="0.25">
      <c r="A90" s="72" t="s">
        <v>60</v>
      </c>
      <c r="B90" s="73">
        <v>8.3149999999999995</v>
      </c>
      <c r="C90" s="73">
        <v>36.252000000000002</v>
      </c>
      <c r="D90" s="73">
        <v>101.70699999999999</v>
      </c>
      <c r="E90" s="73">
        <v>71.186999999999998</v>
      </c>
      <c r="F90" s="73">
        <v>108.334</v>
      </c>
      <c r="G90" s="73">
        <v>66.251000000000005</v>
      </c>
      <c r="H90" s="73">
        <v>94.146000000000001</v>
      </c>
      <c r="I90" s="73">
        <v>26.077999999999999</v>
      </c>
      <c r="J90" s="73">
        <v>28.510999999999999</v>
      </c>
      <c r="K90" s="73">
        <v>20.335999999999999</v>
      </c>
      <c r="L90" s="73">
        <v>15.843</v>
      </c>
      <c r="M90" s="73">
        <v>9.8230000000000004</v>
      </c>
      <c r="N90" s="73"/>
      <c r="O90" s="73">
        <v>7.0330000000000004</v>
      </c>
      <c r="P90" s="73">
        <v>3.7250000000000001</v>
      </c>
      <c r="Q90" s="74">
        <v>597.54100000000005</v>
      </c>
      <c r="R90" s="75">
        <v>145.48846107211699</v>
      </c>
    </row>
    <row r="91" spans="1:18" s="55" customFormat="1" ht="15.75" hidden="1" x14ac:dyDescent="0.25">
      <c r="A91" s="72" t="s">
        <v>61</v>
      </c>
      <c r="B91" s="73">
        <v>7.6719999999999997</v>
      </c>
      <c r="C91" s="73">
        <v>30.597000000000001</v>
      </c>
      <c r="D91" s="73">
        <v>81.028999999999996</v>
      </c>
      <c r="E91" s="73">
        <v>60.295999999999999</v>
      </c>
      <c r="F91" s="73">
        <v>86.524000000000001</v>
      </c>
      <c r="G91" s="73">
        <v>49.465000000000003</v>
      </c>
      <c r="H91" s="73">
        <v>77.274000000000001</v>
      </c>
      <c r="I91" s="73">
        <v>20.760999999999999</v>
      </c>
      <c r="J91" s="73">
        <v>26.722999999999999</v>
      </c>
      <c r="K91" s="73">
        <v>18.891999999999999</v>
      </c>
      <c r="L91" s="73">
        <v>10.901</v>
      </c>
      <c r="M91" s="73">
        <v>6.7220000000000004</v>
      </c>
      <c r="N91" s="73"/>
      <c r="O91" s="73">
        <v>5.3659999999999997</v>
      </c>
      <c r="P91" s="73">
        <v>4.4669999999999996</v>
      </c>
      <c r="Q91" s="74">
        <v>486.68900000000002</v>
      </c>
      <c r="R91" s="75">
        <v>145.054647029791</v>
      </c>
    </row>
    <row r="92" spans="1:18" s="55" customFormat="1" ht="15.75" hidden="1" x14ac:dyDescent="0.25">
      <c r="A92" s="72" t="s">
        <v>62</v>
      </c>
      <c r="B92" s="73">
        <v>9.8559999999999999</v>
      </c>
      <c r="C92" s="73">
        <v>42.042999999999999</v>
      </c>
      <c r="D92" s="73">
        <v>81.605999999999995</v>
      </c>
      <c r="E92" s="73">
        <v>69.718999999999994</v>
      </c>
      <c r="F92" s="73">
        <v>95.546000000000006</v>
      </c>
      <c r="G92" s="73">
        <v>57.05</v>
      </c>
      <c r="H92" s="73">
        <v>73.546999999999997</v>
      </c>
      <c r="I92" s="73">
        <v>17.55</v>
      </c>
      <c r="J92" s="73">
        <v>23.777999999999999</v>
      </c>
      <c r="K92" s="73">
        <v>19.902000000000001</v>
      </c>
      <c r="L92" s="73">
        <v>11.102</v>
      </c>
      <c r="M92" s="73">
        <v>7.2439999999999998</v>
      </c>
      <c r="N92" s="73"/>
      <c r="O92" s="73">
        <v>5.2489999999999997</v>
      </c>
      <c r="P92" s="73">
        <v>4.9210000000000003</v>
      </c>
      <c r="Q92" s="74">
        <v>519.11300000000006</v>
      </c>
      <c r="R92" s="75">
        <v>143.194071475247</v>
      </c>
    </row>
    <row r="93" spans="1:18" s="55" customFormat="1" ht="15.75" hidden="1" x14ac:dyDescent="0.25">
      <c r="A93" s="72" t="s">
        <v>63</v>
      </c>
      <c r="B93" s="73">
        <v>10.739000000000001</v>
      </c>
      <c r="C93" s="73">
        <v>28.861000000000001</v>
      </c>
      <c r="D93" s="73">
        <v>60.506999999999998</v>
      </c>
      <c r="E93" s="73">
        <v>53.125999999999998</v>
      </c>
      <c r="F93" s="73">
        <v>70.772999999999996</v>
      </c>
      <c r="G93" s="73">
        <v>44.951000000000001</v>
      </c>
      <c r="H93" s="73">
        <v>55.234000000000002</v>
      </c>
      <c r="I93" s="73">
        <v>14.821</v>
      </c>
      <c r="J93" s="73">
        <v>17.533999999999999</v>
      </c>
      <c r="K93" s="73">
        <v>17.326000000000001</v>
      </c>
      <c r="L93" s="73">
        <v>5.95</v>
      </c>
      <c r="M93" s="73">
        <v>6.1749999999999998</v>
      </c>
      <c r="N93" s="73"/>
      <c r="O93" s="73">
        <v>3.2080000000000002</v>
      </c>
      <c r="P93" s="73">
        <v>3.7759999999999998</v>
      </c>
      <c r="Q93" s="74">
        <v>392.98099999999999</v>
      </c>
      <c r="R93" s="75">
        <v>142.98851761924999</v>
      </c>
    </row>
    <row r="94" spans="1:18" s="55" customFormat="1" ht="15.75" hidden="1" x14ac:dyDescent="0.25">
      <c r="A94" s="72" t="s">
        <v>64</v>
      </c>
      <c r="B94" s="73">
        <v>16.245000000000001</v>
      </c>
      <c r="C94" s="73">
        <v>51.945</v>
      </c>
      <c r="D94" s="73">
        <v>93.710999999999999</v>
      </c>
      <c r="E94" s="73">
        <v>76.608000000000004</v>
      </c>
      <c r="F94" s="73">
        <v>94.444000000000003</v>
      </c>
      <c r="G94" s="73">
        <v>56.581000000000003</v>
      </c>
      <c r="H94" s="73">
        <v>73.271000000000001</v>
      </c>
      <c r="I94" s="73">
        <v>22.021999999999998</v>
      </c>
      <c r="J94" s="73">
        <v>22.13</v>
      </c>
      <c r="K94" s="73">
        <v>16.53</v>
      </c>
      <c r="L94" s="73">
        <v>6.3150000000000004</v>
      </c>
      <c r="M94" s="73">
        <v>9.4420000000000002</v>
      </c>
      <c r="N94" s="73"/>
      <c r="O94" s="73">
        <v>3.6760000000000002</v>
      </c>
      <c r="P94" s="73">
        <v>3.5960000000000001</v>
      </c>
      <c r="Q94" s="74">
        <v>546.51599999999996</v>
      </c>
      <c r="R94" s="75">
        <v>140.264171516982</v>
      </c>
    </row>
    <row r="95" spans="1:18" s="55" customFormat="1" ht="15.75" hidden="1" x14ac:dyDescent="0.25">
      <c r="A95" s="72" t="s">
        <v>65</v>
      </c>
      <c r="B95" s="73">
        <v>14.936</v>
      </c>
      <c r="C95" s="73">
        <v>47.232999999999997</v>
      </c>
      <c r="D95" s="73">
        <v>76.72</v>
      </c>
      <c r="E95" s="73">
        <v>67.662999999999997</v>
      </c>
      <c r="F95" s="73">
        <v>84.042000000000002</v>
      </c>
      <c r="G95" s="73">
        <v>48.418999999999997</v>
      </c>
      <c r="H95" s="73">
        <v>54.637</v>
      </c>
      <c r="I95" s="73">
        <v>19.984999999999999</v>
      </c>
      <c r="J95" s="73">
        <v>17.306999999999999</v>
      </c>
      <c r="K95" s="73">
        <v>11.542</v>
      </c>
      <c r="L95" s="73">
        <v>5.468</v>
      </c>
      <c r="M95" s="73">
        <v>6.2549999999999999</v>
      </c>
      <c r="N95" s="73"/>
      <c r="O95" s="73">
        <v>2.74</v>
      </c>
      <c r="P95" s="73">
        <v>3.7559999999999998</v>
      </c>
      <c r="Q95" s="74">
        <v>460.70299999999997</v>
      </c>
      <c r="R95" s="75">
        <v>138.844404274456</v>
      </c>
    </row>
    <row r="96" spans="1:18" s="55" customFormat="1" ht="15.75" hidden="1" x14ac:dyDescent="0.25">
      <c r="A96" s="72" t="s">
        <v>66</v>
      </c>
      <c r="B96" s="73">
        <v>22.09</v>
      </c>
      <c r="C96" s="73">
        <v>59.055</v>
      </c>
      <c r="D96" s="73">
        <v>85.683000000000007</v>
      </c>
      <c r="E96" s="73">
        <v>82.456000000000003</v>
      </c>
      <c r="F96" s="73">
        <v>97.653000000000006</v>
      </c>
      <c r="G96" s="73">
        <v>52.741</v>
      </c>
      <c r="H96" s="73">
        <v>53.042999999999999</v>
      </c>
      <c r="I96" s="73">
        <v>17.326000000000001</v>
      </c>
      <c r="J96" s="73">
        <v>14.952</v>
      </c>
      <c r="K96" s="73">
        <v>13.074</v>
      </c>
      <c r="L96" s="73">
        <v>5.0529999999999999</v>
      </c>
      <c r="M96" s="73">
        <v>6.6950000000000003</v>
      </c>
      <c r="N96" s="73"/>
      <c r="O96" s="73">
        <v>2.8119999999999998</v>
      </c>
      <c r="P96" s="73">
        <v>3.778</v>
      </c>
      <c r="Q96" s="74">
        <v>516.41099999999994</v>
      </c>
      <c r="R96" s="75">
        <v>136.55695595094301</v>
      </c>
    </row>
    <row r="97" spans="1:18" s="55" customFormat="1" ht="15.75" hidden="1" x14ac:dyDescent="0.25">
      <c r="A97" s="72" t="s">
        <v>67</v>
      </c>
      <c r="B97" s="73">
        <v>19.626999999999999</v>
      </c>
      <c r="C97" s="73">
        <v>43.338999999999999</v>
      </c>
      <c r="D97" s="73">
        <v>59.938000000000002</v>
      </c>
      <c r="E97" s="73">
        <v>69.093000000000004</v>
      </c>
      <c r="F97" s="73">
        <v>67.102000000000004</v>
      </c>
      <c r="G97" s="73">
        <v>38.354999999999997</v>
      </c>
      <c r="H97" s="73">
        <v>37.554000000000002</v>
      </c>
      <c r="I97" s="73">
        <v>13.709</v>
      </c>
      <c r="J97" s="73">
        <v>9.3059999999999992</v>
      </c>
      <c r="K97" s="73">
        <v>10.125</v>
      </c>
      <c r="L97" s="73">
        <v>4.4939999999999998</v>
      </c>
      <c r="M97" s="73">
        <v>5.7370000000000001</v>
      </c>
      <c r="N97" s="73"/>
      <c r="O97" s="73">
        <v>2.2080000000000002</v>
      </c>
      <c r="P97" s="73">
        <v>3.194</v>
      </c>
      <c r="Q97" s="74">
        <v>383.78100000000001</v>
      </c>
      <c r="R97" s="75">
        <v>136.51437647633799</v>
      </c>
    </row>
    <row r="98" spans="1:18" s="55" customFormat="1" ht="15.75" hidden="1" x14ac:dyDescent="0.25">
      <c r="A98" s="72" t="s">
        <v>68</v>
      </c>
      <c r="B98" s="73">
        <v>34.454000000000001</v>
      </c>
      <c r="C98" s="73">
        <v>65.875</v>
      </c>
      <c r="D98" s="73">
        <v>91.265000000000001</v>
      </c>
      <c r="E98" s="73">
        <v>96.584999999999994</v>
      </c>
      <c r="F98" s="73">
        <v>99.18</v>
      </c>
      <c r="G98" s="73">
        <v>55.771999999999998</v>
      </c>
      <c r="H98" s="73">
        <v>46.063000000000002</v>
      </c>
      <c r="I98" s="73">
        <v>17.37</v>
      </c>
      <c r="J98" s="73">
        <v>12.702</v>
      </c>
      <c r="K98" s="73">
        <v>12.648</v>
      </c>
      <c r="L98" s="73">
        <v>5.2919999999999998</v>
      </c>
      <c r="M98" s="73">
        <v>7.91</v>
      </c>
      <c r="N98" s="73"/>
      <c r="O98" s="73">
        <v>2.863</v>
      </c>
      <c r="P98" s="73">
        <v>3.0190000000000001</v>
      </c>
      <c r="Q98" s="74">
        <v>550.99800000000005</v>
      </c>
      <c r="R98" s="75">
        <v>134.74433326824601</v>
      </c>
    </row>
    <row r="99" spans="1:18" s="55" customFormat="1" ht="15.75" hidden="1" x14ac:dyDescent="0.25">
      <c r="A99" s="72" t="s">
        <v>69</v>
      </c>
      <c r="B99" s="73">
        <v>42.851999999999997</v>
      </c>
      <c r="C99" s="73">
        <v>47.790999999999997</v>
      </c>
      <c r="D99" s="73">
        <v>85.71</v>
      </c>
      <c r="E99" s="73">
        <v>92.453999999999994</v>
      </c>
      <c r="F99" s="73">
        <v>78.917000000000002</v>
      </c>
      <c r="G99" s="73">
        <v>48.139000000000003</v>
      </c>
      <c r="H99" s="73">
        <v>37.03</v>
      </c>
      <c r="I99" s="73">
        <v>13.515000000000001</v>
      </c>
      <c r="J99" s="73">
        <v>8.9369999999999994</v>
      </c>
      <c r="K99" s="73">
        <v>12.473000000000001</v>
      </c>
      <c r="L99" s="73">
        <v>4.5549999999999997</v>
      </c>
      <c r="M99" s="73">
        <v>5.6760000000000002</v>
      </c>
      <c r="N99" s="73"/>
      <c r="O99" s="73">
        <v>2.363</v>
      </c>
      <c r="P99" s="73">
        <v>3.423</v>
      </c>
      <c r="Q99" s="74">
        <v>483.83499999999998</v>
      </c>
      <c r="R99" s="75">
        <v>133.211356086026</v>
      </c>
    </row>
    <row r="100" spans="1:18" s="55" customFormat="1" ht="15.75" hidden="1" x14ac:dyDescent="0.25">
      <c r="A100" s="72" t="s">
        <v>70</v>
      </c>
      <c r="B100" s="73">
        <v>52.692</v>
      </c>
      <c r="C100" s="73">
        <v>59.625999999999998</v>
      </c>
      <c r="D100" s="73">
        <v>99.578000000000003</v>
      </c>
      <c r="E100" s="73">
        <v>110.157</v>
      </c>
      <c r="F100" s="73">
        <v>84.096999999999994</v>
      </c>
      <c r="G100" s="73">
        <v>52.716000000000001</v>
      </c>
      <c r="H100" s="73">
        <v>40.332000000000001</v>
      </c>
      <c r="I100" s="73">
        <v>15.786</v>
      </c>
      <c r="J100" s="73">
        <v>9.5060000000000002</v>
      </c>
      <c r="K100" s="73">
        <v>12.942</v>
      </c>
      <c r="L100" s="73">
        <v>4.2880000000000003</v>
      </c>
      <c r="M100" s="73">
        <v>7.093</v>
      </c>
      <c r="N100" s="73"/>
      <c r="O100" s="73">
        <v>2.1869999999999998</v>
      </c>
      <c r="P100" s="73">
        <v>3.988</v>
      </c>
      <c r="Q100" s="74">
        <v>554.98800000000006</v>
      </c>
      <c r="R100" s="75">
        <v>131.94921778584401</v>
      </c>
    </row>
    <row r="101" spans="1:18" s="55" customFormat="1" ht="15.75" hidden="1" x14ac:dyDescent="0.25">
      <c r="A101" s="72" t="s">
        <v>71</v>
      </c>
      <c r="B101" s="73">
        <v>43.223999999999997</v>
      </c>
      <c r="C101" s="73">
        <v>46.8</v>
      </c>
      <c r="D101" s="73">
        <v>74.055000000000007</v>
      </c>
      <c r="E101" s="73">
        <v>83.497</v>
      </c>
      <c r="F101" s="73">
        <v>60.649000000000001</v>
      </c>
      <c r="G101" s="73">
        <v>37.463000000000001</v>
      </c>
      <c r="H101" s="73">
        <v>32.003</v>
      </c>
      <c r="I101" s="73">
        <v>12.459</v>
      </c>
      <c r="J101" s="73">
        <v>7.4139999999999997</v>
      </c>
      <c r="K101" s="73">
        <v>9.0139999999999993</v>
      </c>
      <c r="L101" s="73">
        <v>4.3529999999999998</v>
      </c>
      <c r="M101" s="73">
        <v>4.3970000000000002</v>
      </c>
      <c r="N101" s="73"/>
      <c r="O101" s="73">
        <v>2.0790000000000002</v>
      </c>
      <c r="P101" s="73">
        <v>3.597</v>
      </c>
      <c r="Q101" s="74">
        <v>421.00400000000002</v>
      </c>
      <c r="R101" s="75">
        <v>131.620413649028</v>
      </c>
    </row>
    <row r="102" spans="1:18" s="55" customFormat="1" ht="15.75" hidden="1" x14ac:dyDescent="0.25">
      <c r="A102" s="72" t="s">
        <v>72</v>
      </c>
      <c r="B102" s="73">
        <v>85.332999999999998</v>
      </c>
      <c r="C102" s="73">
        <v>63.585999999999999</v>
      </c>
      <c r="D102" s="73">
        <v>113.364</v>
      </c>
      <c r="E102" s="73">
        <v>102.07899999999999</v>
      </c>
      <c r="F102" s="73">
        <v>82.548000000000002</v>
      </c>
      <c r="G102" s="73">
        <v>48.290999999999997</v>
      </c>
      <c r="H102" s="73">
        <v>42.655000000000001</v>
      </c>
      <c r="I102" s="73">
        <v>17.632000000000001</v>
      </c>
      <c r="J102" s="73">
        <v>10.367000000000001</v>
      </c>
      <c r="K102" s="73">
        <v>8.8109999999999999</v>
      </c>
      <c r="L102" s="73">
        <v>5.351</v>
      </c>
      <c r="M102" s="73">
        <v>7.8780000000000001</v>
      </c>
      <c r="N102" s="73"/>
      <c r="O102" s="73">
        <v>2.4710000000000001</v>
      </c>
      <c r="P102" s="73">
        <v>3.786</v>
      </c>
      <c r="Q102" s="74">
        <v>594.15200000000004</v>
      </c>
      <c r="R102" s="75">
        <v>129.74638952785199</v>
      </c>
    </row>
    <row r="103" spans="1:18" s="55" customFormat="1" ht="15.75" hidden="1" x14ac:dyDescent="0.25">
      <c r="A103" s="72" t="s">
        <v>73</v>
      </c>
      <c r="B103" s="73">
        <v>77.763999999999996</v>
      </c>
      <c r="C103" s="73">
        <v>61.59</v>
      </c>
      <c r="D103" s="73">
        <v>102.96899999999999</v>
      </c>
      <c r="E103" s="73">
        <v>96.67</v>
      </c>
      <c r="F103" s="73">
        <v>78.606999999999999</v>
      </c>
      <c r="G103" s="73">
        <v>44.857999999999997</v>
      </c>
      <c r="H103" s="73">
        <v>36.323</v>
      </c>
      <c r="I103" s="73">
        <v>15.315</v>
      </c>
      <c r="J103" s="73">
        <v>8.2080000000000002</v>
      </c>
      <c r="K103" s="73">
        <v>8.0839999999999996</v>
      </c>
      <c r="L103" s="73">
        <v>4.4089999999999998</v>
      </c>
      <c r="M103" s="73">
        <v>4.7670000000000003</v>
      </c>
      <c r="N103" s="73"/>
      <c r="O103" s="73">
        <v>2.6360000000000001</v>
      </c>
      <c r="P103" s="73">
        <v>4.1440000000000001</v>
      </c>
      <c r="Q103" s="74">
        <v>546.34400000000005</v>
      </c>
      <c r="R103" s="75">
        <v>128.81003469205999</v>
      </c>
    </row>
    <row r="104" spans="1:18" s="55" customFormat="1" ht="15.75" hidden="1" x14ac:dyDescent="0.25">
      <c r="A104" s="76" t="s">
        <v>134</v>
      </c>
      <c r="B104" s="76"/>
      <c r="C104" s="62"/>
      <c r="D104" s="62"/>
      <c r="E104" s="62"/>
      <c r="F104" s="62"/>
      <c r="G104" s="62"/>
      <c r="H104" s="62"/>
      <c r="I104" s="62"/>
      <c r="J104" s="62"/>
      <c r="K104" s="62"/>
      <c r="L104" s="62"/>
      <c r="M104" s="62"/>
      <c r="N104" s="62"/>
      <c r="O104" s="62"/>
      <c r="P104" s="62"/>
      <c r="Q104" s="62"/>
      <c r="R104" s="62"/>
    </row>
    <row r="105" spans="1:18" s="55" customFormat="1" ht="15.75" hidden="1" x14ac:dyDescent="0.25">
      <c r="A105" s="72">
        <v>2001</v>
      </c>
      <c r="B105" s="77">
        <v>9.1647969707445761E-3</v>
      </c>
      <c r="C105" s="77">
        <v>4.6404035294909241E-4</v>
      </c>
      <c r="D105" s="77">
        <v>0.53983361059744428</v>
      </c>
      <c r="E105" s="77">
        <v>0.82773197957294375</v>
      </c>
      <c r="F105" s="77">
        <v>7.1109543685918926</v>
      </c>
      <c r="G105" s="77">
        <v>11.498997286137337</v>
      </c>
      <c r="H105" s="77">
        <v>20.084633226372031</v>
      </c>
      <c r="I105" s="77">
        <v>9.1262042813909776</v>
      </c>
      <c r="J105" s="77">
        <v>7.2978466207421402</v>
      </c>
      <c r="K105" s="77">
        <v>9.3786809034246943</v>
      </c>
      <c r="L105" s="77">
        <v>7.4992788039514586</v>
      </c>
      <c r="M105" s="77">
        <v>5.7125687649798031</v>
      </c>
      <c r="N105" s="77"/>
      <c r="O105" s="77">
        <v>3.8248526091828947</v>
      </c>
      <c r="P105" s="77">
        <v>17.088788707732675</v>
      </c>
      <c r="Q105" s="77">
        <v>100</v>
      </c>
      <c r="R105" s="62"/>
    </row>
    <row r="106" spans="1:18" s="55" customFormat="1" ht="15.75" hidden="1" x14ac:dyDescent="0.25">
      <c r="A106" s="72">
        <v>2002</v>
      </c>
      <c r="B106" s="77">
        <v>3.7283786660681382E-3</v>
      </c>
      <c r="C106" s="77">
        <v>0.16393680994701601</v>
      </c>
      <c r="D106" s="77">
        <v>1.3073559792567924</v>
      </c>
      <c r="E106" s="77">
        <v>0.97728261594978028</v>
      </c>
      <c r="F106" s="77">
        <v>8.1271198162953269</v>
      </c>
      <c r="G106" s="77">
        <v>10.144955634158064</v>
      </c>
      <c r="H106" s="77">
        <v>17.665356390124124</v>
      </c>
      <c r="I106" s="77">
        <v>7.6375091298672597</v>
      </c>
      <c r="J106" s="77">
        <v>5.8060549615212684</v>
      </c>
      <c r="K106" s="77">
        <v>7.5013860247691122</v>
      </c>
      <c r="L106" s="77">
        <v>6.7993696057351407</v>
      </c>
      <c r="M106" s="77">
        <v>5.0425948620704961</v>
      </c>
      <c r="N106" s="77"/>
      <c r="O106" s="77">
        <v>3.048956221750541</v>
      </c>
      <c r="P106" s="77">
        <v>25.774393569889021</v>
      </c>
      <c r="Q106" s="77">
        <v>100</v>
      </c>
      <c r="R106" s="62"/>
    </row>
    <row r="107" spans="1:18" s="55" customFormat="1" ht="15.75" hidden="1" x14ac:dyDescent="0.25">
      <c r="A107" s="72">
        <v>2003</v>
      </c>
      <c r="B107" s="77">
        <v>1.3605154237098535E-3</v>
      </c>
      <c r="C107" s="77">
        <v>0.24013097228478913</v>
      </c>
      <c r="D107" s="77">
        <v>2.5582602938108638</v>
      </c>
      <c r="E107" s="77">
        <v>1.66130270863504</v>
      </c>
      <c r="F107" s="77">
        <v>9.8394365047451764</v>
      </c>
      <c r="G107" s="77">
        <v>17.772942069253258</v>
      </c>
      <c r="H107" s="77">
        <v>20.90991271537715</v>
      </c>
      <c r="I107" s="77">
        <v>9.3017305756189579</v>
      </c>
      <c r="J107" s="77">
        <v>8.1770756174472492</v>
      </c>
      <c r="K107" s="77">
        <v>8.6820913843093255</v>
      </c>
      <c r="L107" s="77">
        <v>8.3183424689424559</v>
      </c>
      <c r="M107" s="77">
        <v>5.2810673697004145</v>
      </c>
      <c r="N107" s="77"/>
      <c r="O107" s="77">
        <v>3.971798026950299</v>
      </c>
      <c r="P107" s="77">
        <v>3.2845487775013074</v>
      </c>
      <c r="Q107" s="77">
        <v>100</v>
      </c>
      <c r="R107" s="62"/>
    </row>
    <row r="108" spans="1:18" s="55" customFormat="1" ht="15.75" hidden="1" x14ac:dyDescent="0.25">
      <c r="A108" s="72">
        <v>2004</v>
      </c>
      <c r="B108" s="77">
        <v>7.6950335099471771E-4</v>
      </c>
      <c r="C108" s="77">
        <v>0.31761250812306974</v>
      </c>
      <c r="D108" s="77">
        <v>2.7356228879537712</v>
      </c>
      <c r="E108" s="77">
        <v>3.1939390838062249</v>
      </c>
      <c r="F108" s="77">
        <v>9.3607004635103443</v>
      </c>
      <c r="G108" s="77">
        <v>17.742631139722953</v>
      </c>
      <c r="H108" s="77">
        <v>21.847816091777123</v>
      </c>
      <c r="I108" s="77">
        <v>8.846172047867725</v>
      </c>
      <c r="J108" s="77">
        <v>8.4520324314882309</v>
      </c>
      <c r="K108" s="77">
        <v>7.629164023102029</v>
      </c>
      <c r="L108" s="77">
        <v>7.7645196625420008</v>
      </c>
      <c r="M108" s="77">
        <v>4.8973117015681318</v>
      </c>
      <c r="N108" s="77"/>
      <c r="O108" s="77">
        <v>4.2572772893782762</v>
      </c>
      <c r="P108" s="77">
        <v>2.9544311658091189</v>
      </c>
      <c r="Q108" s="77">
        <v>100</v>
      </c>
      <c r="R108" s="62"/>
    </row>
    <row r="109" spans="1:18" s="55" customFormat="1" ht="15.75" hidden="1" x14ac:dyDescent="0.25">
      <c r="A109" s="72">
        <v>2005</v>
      </c>
      <c r="B109" s="77">
        <v>6.5481050397899702E-4</v>
      </c>
      <c r="C109" s="77">
        <v>0.6577980769034012</v>
      </c>
      <c r="D109" s="77">
        <v>2.3941509051732077</v>
      </c>
      <c r="E109" s="77">
        <v>4.2207038803661208</v>
      </c>
      <c r="F109" s="77">
        <v>10.028627496720832</v>
      </c>
      <c r="G109" s="77">
        <v>15.604257086788994</v>
      </c>
      <c r="H109" s="77">
        <v>24.486679721951091</v>
      </c>
      <c r="I109" s="77">
        <v>8.2651409581923971</v>
      </c>
      <c r="J109" s="77">
        <v>8.4146833070385991</v>
      </c>
      <c r="K109" s="77">
        <v>8.4100996335107467</v>
      </c>
      <c r="L109" s="77">
        <v>7.1345696974161594</v>
      </c>
      <c r="M109" s="77">
        <v>4.3259646688807445</v>
      </c>
      <c r="N109" s="77"/>
      <c r="O109" s="77">
        <v>3.7054498650476475</v>
      </c>
      <c r="P109" s="77">
        <v>2.3512198915060849</v>
      </c>
      <c r="Q109" s="77">
        <v>100</v>
      </c>
      <c r="R109" s="62"/>
    </row>
    <row r="110" spans="1:18" s="55" customFormat="1" ht="15.75" hidden="1" x14ac:dyDescent="0.25">
      <c r="A110" s="76">
        <v>2006</v>
      </c>
      <c r="B110" s="77">
        <v>3.8460831702665291E-4</v>
      </c>
      <c r="C110" s="77">
        <v>1.8030437902209491</v>
      </c>
      <c r="D110" s="77">
        <v>2.7061468528569779</v>
      </c>
      <c r="E110" s="77">
        <v>4.7695277394475228</v>
      </c>
      <c r="F110" s="77">
        <v>11.149154096740958</v>
      </c>
      <c r="G110" s="77">
        <v>14.442939723757215</v>
      </c>
      <c r="H110" s="77">
        <v>24.281690550130918</v>
      </c>
      <c r="I110" s="77">
        <v>10.208914964383133</v>
      </c>
      <c r="J110" s="77">
        <v>6.581118381157955</v>
      </c>
      <c r="K110" s="77">
        <v>7.7034054502417275</v>
      </c>
      <c r="L110" s="77">
        <v>6.9858972676997837</v>
      </c>
      <c r="M110" s="77">
        <v>3.6266427582741003</v>
      </c>
      <c r="N110" s="77"/>
      <c r="O110" s="77">
        <v>3.8339466411514667</v>
      </c>
      <c r="P110" s="77">
        <v>1.9071871756202772</v>
      </c>
      <c r="Q110" s="77">
        <v>100</v>
      </c>
      <c r="R110" s="62"/>
    </row>
    <row r="111" spans="1:18" s="55" customFormat="1" ht="15.75" hidden="1" x14ac:dyDescent="0.25">
      <c r="A111" s="76">
        <v>2007</v>
      </c>
      <c r="B111" s="77">
        <v>2.1756593921542374E-3</v>
      </c>
      <c r="C111" s="77">
        <v>2.2969105636631411</v>
      </c>
      <c r="D111" s="77">
        <v>3.1679692729950464</v>
      </c>
      <c r="E111" s="77">
        <v>4.8696696344892221</v>
      </c>
      <c r="F111" s="77">
        <v>15.732402262685769</v>
      </c>
      <c r="G111" s="77">
        <v>12.314148480385594</v>
      </c>
      <c r="H111" s="77">
        <v>23.572641919935734</v>
      </c>
      <c r="I111" s="77">
        <v>10.170161668228678</v>
      </c>
      <c r="J111" s="77">
        <v>6.620322332306869</v>
      </c>
      <c r="K111" s="77">
        <v>8.2757899317177674</v>
      </c>
      <c r="L111" s="77">
        <v>5.3077302851787387</v>
      </c>
      <c r="M111" s="77">
        <v>2.5866498192529122</v>
      </c>
      <c r="N111" s="77"/>
      <c r="O111" s="77">
        <v>3.481347904672647</v>
      </c>
      <c r="P111" s="77">
        <v>1.6020802650957289</v>
      </c>
      <c r="Q111" s="77">
        <v>100</v>
      </c>
      <c r="R111" s="62"/>
    </row>
    <row r="112" spans="1:18" s="55" customFormat="1" ht="15.75" hidden="1" x14ac:dyDescent="0.25">
      <c r="A112" s="76">
        <v>2008</v>
      </c>
      <c r="B112" s="77">
        <v>0.16548311125294626</v>
      </c>
      <c r="C112" s="77">
        <v>3.3627399268370515</v>
      </c>
      <c r="D112" s="77">
        <v>7.2054992476318631</v>
      </c>
      <c r="E112" s="77">
        <v>5.3336698235509701</v>
      </c>
      <c r="F112" s="77">
        <v>18.228473701206159</v>
      </c>
      <c r="G112" s="77">
        <v>13.588885974323839</v>
      </c>
      <c r="H112" s="77">
        <v>20.440218219903617</v>
      </c>
      <c r="I112" s="77">
        <v>9.0425275023934688</v>
      </c>
      <c r="J112" s="77">
        <v>6.1231118590074418</v>
      </c>
      <c r="K112" s="77">
        <v>7.2626962714926817</v>
      </c>
      <c r="L112" s="77">
        <v>3.8614146414911379</v>
      </c>
      <c r="M112" s="77">
        <v>1.5237703823583166</v>
      </c>
      <c r="N112" s="77"/>
      <c r="O112" s="77">
        <v>2.5265175440507046</v>
      </c>
      <c r="P112" s="77">
        <v>1.3349917944998053</v>
      </c>
      <c r="Q112" s="77">
        <v>100</v>
      </c>
      <c r="R112" s="62"/>
    </row>
    <row r="113" spans="1:18" s="55" customFormat="1" ht="15.75" hidden="1" x14ac:dyDescent="0.25">
      <c r="A113" s="76">
        <v>2009</v>
      </c>
      <c r="B113" s="77">
        <v>0.90471138858235634</v>
      </c>
      <c r="C113" s="77">
        <v>5.5573676541418475</v>
      </c>
      <c r="D113" s="77">
        <v>13.677720129333032</v>
      </c>
      <c r="E113" s="77">
        <v>7.2425177263886935</v>
      </c>
      <c r="F113" s="77">
        <v>19.174170787074011</v>
      </c>
      <c r="G113" s="77">
        <v>12.902006450393547</v>
      </c>
      <c r="H113" s="77">
        <v>18.054243054243056</v>
      </c>
      <c r="I113" s="77">
        <v>5.6768645478322899</v>
      </c>
      <c r="J113" s="77">
        <v>5.4501659340369022</v>
      </c>
      <c r="K113" s="77">
        <v>4.3943560072592334</v>
      </c>
      <c r="L113" s="77">
        <v>3.0416836868449773</v>
      </c>
      <c r="M113" s="77">
        <v>1.3599884567626503</v>
      </c>
      <c r="N113" s="77"/>
      <c r="O113" s="77">
        <v>1.5941556264136909</v>
      </c>
      <c r="P113" s="77">
        <v>0.9700485506937121</v>
      </c>
      <c r="Q113" s="77">
        <v>100</v>
      </c>
      <c r="R113" s="62"/>
    </row>
    <row r="114" spans="1:18" s="55" customFormat="1" ht="15.75" hidden="1" x14ac:dyDescent="0.25">
      <c r="A114" s="76">
        <v>2010</v>
      </c>
      <c r="B114" s="77">
        <v>1.8197437791942697</v>
      </c>
      <c r="C114" s="77">
        <v>6.9003293551901619</v>
      </c>
      <c r="D114" s="77">
        <v>16.272350443940738</v>
      </c>
      <c r="E114" s="77">
        <v>12.739859491816214</v>
      </c>
      <c r="F114" s="77">
        <v>18.09209422313501</v>
      </c>
      <c r="G114" s="77">
        <v>10.905939664132843</v>
      </c>
      <c r="H114" s="77">
        <v>15.037681740197614</v>
      </c>
      <c r="I114" s="77">
        <v>3.9677407235795776</v>
      </c>
      <c r="J114" s="77">
        <v>4.8361864926802998</v>
      </c>
      <c r="K114" s="77">
        <v>3.829937510174946</v>
      </c>
      <c r="L114" s="77">
        <v>2.1937309806769938</v>
      </c>
      <c r="M114" s="77">
        <v>1.500958010344007</v>
      </c>
      <c r="N114" s="77"/>
      <c r="O114" s="77">
        <v>1.0446695803539003</v>
      </c>
      <c r="P114" s="77">
        <v>0.85877800458342202</v>
      </c>
      <c r="Q114" s="77">
        <v>100</v>
      </c>
      <c r="R114" s="62"/>
    </row>
    <row r="115" spans="1:18" s="55" customFormat="1" ht="15.75" hidden="1" x14ac:dyDescent="0.25">
      <c r="A115" s="76">
        <v>2011</v>
      </c>
      <c r="B115" s="77">
        <v>3.82182969480621</v>
      </c>
      <c r="C115" s="77">
        <v>10.567832522723201</v>
      </c>
      <c r="D115" s="77">
        <v>16.569685295932501</v>
      </c>
      <c r="E115" s="77">
        <v>15.5089804976484</v>
      </c>
      <c r="F115" s="77">
        <v>17.995125329569799</v>
      </c>
      <c r="G115" s="77">
        <v>10.280794228407</v>
      </c>
      <c r="H115" s="77">
        <v>11.4555803652176</v>
      </c>
      <c r="I115" s="77">
        <v>3.8293791951498699</v>
      </c>
      <c r="J115" s="77">
        <v>3.3393432249263499</v>
      </c>
      <c r="K115" s="77">
        <v>2.6879891119428398</v>
      </c>
      <c r="L115" s="77">
        <v>1.11821731131885</v>
      </c>
      <c r="M115" s="77">
        <v>1.47472149421388</v>
      </c>
      <c r="N115" s="77"/>
      <c r="O115" s="77">
        <v>0.59955615229229597</v>
      </c>
      <c r="P115" s="77">
        <v>0.75096557585124502</v>
      </c>
      <c r="Q115" s="77">
        <v>100</v>
      </c>
      <c r="R115" s="57"/>
    </row>
    <row r="116" spans="1:18" s="55" customFormat="1" ht="15.75" hidden="1" x14ac:dyDescent="0.25">
      <c r="A116" s="76">
        <v>2012</v>
      </c>
      <c r="B116" s="77">
        <v>8.6144741586164901</v>
      </c>
      <c r="C116" s="77">
        <v>10.945358248480099</v>
      </c>
      <c r="D116" s="77">
        <v>17.436027501150001</v>
      </c>
      <c r="E116" s="77">
        <v>19.0316412417789</v>
      </c>
      <c r="F116" s="77">
        <v>16.055250954210301</v>
      </c>
      <c r="G116" s="77">
        <v>9.6522571581316097</v>
      </c>
      <c r="H116" s="77">
        <v>7.7295637362773997</v>
      </c>
      <c r="I116" s="77">
        <v>2.9405840886203398</v>
      </c>
      <c r="J116" s="77">
        <v>1.91757114617135</v>
      </c>
      <c r="K116" s="77">
        <v>2.3411783720612198</v>
      </c>
      <c r="L116" s="77">
        <v>0.91942361965859798</v>
      </c>
      <c r="M116" s="77">
        <v>1.2470503400345601</v>
      </c>
      <c r="N116" s="77"/>
      <c r="O116" s="78">
        <v>0.47204505613367598</v>
      </c>
      <c r="P116" s="77">
        <v>0.69757437867541905</v>
      </c>
      <c r="Q116" s="77">
        <v>100</v>
      </c>
      <c r="R116" s="77"/>
    </row>
    <row r="117" spans="1:18" s="55" customFormat="1" ht="15.75" hidden="1" x14ac:dyDescent="0.25">
      <c r="A117" s="72" t="s">
        <v>106</v>
      </c>
      <c r="B117" s="73">
        <v>4.8806875261828602E-3</v>
      </c>
      <c r="C117" s="73">
        <v>0.232239381454201</v>
      </c>
      <c r="D117" s="73">
        <v>2.2982615262180999</v>
      </c>
      <c r="E117" s="73">
        <v>1.2071567148092299</v>
      </c>
      <c r="F117" s="73">
        <v>10.303402517079</v>
      </c>
      <c r="G117" s="73">
        <v>17.740350135100101</v>
      </c>
      <c r="H117" s="73">
        <v>21.208349771760101</v>
      </c>
      <c r="I117" s="73">
        <v>9.6028882824182702</v>
      </c>
      <c r="J117" s="73">
        <v>7.9244740720253901</v>
      </c>
      <c r="K117" s="73">
        <v>8.8048958718873696</v>
      </c>
      <c r="L117" s="73">
        <v>8.8137082243652092</v>
      </c>
      <c r="M117" s="73">
        <v>5.4717930154649999</v>
      </c>
      <c r="N117" s="73"/>
      <c r="O117" s="73">
        <v>3.8451683227110598</v>
      </c>
      <c r="P117" s="73">
        <v>2.5424314771807501</v>
      </c>
      <c r="Q117" s="73">
        <v>100</v>
      </c>
      <c r="R117" s="57"/>
    </row>
    <row r="118" spans="1:18" s="55" customFormat="1" ht="15.75" hidden="1" x14ac:dyDescent="0.25">
      <c r="A118" s="72" t="s">
        <v>107</v>
      </c>
      <c r="B118" s="73">
        <v>2.0228614464393E-3</v>
      </c>
      <c r="C118" s="73">
        <v>0.25192405244501698</v>
      </c>
      <c r="D118" s="73">
        <v>2.6247405291183101</v>
      </c>
      <c r="E118" s="73">
        <v>1.44245581603787</v>
      </c>
      <c r="F118" s="73">
        <v>10.348181136350201</v>
      </c>
      <c r="G118" s="73">
        <v>16.797219032325302</v>
      </c>
      <c r="H118" s="73">
        <v>20.703053275946299</v>
      </c>
      <c r="I118" s="73">
        <v>9.7072452672822394</v>
      </c>
      <c r="J118" s="73">
        <v>7.9934148079682101</v>
      </c>
      <c r="K118" s="73">
        <v>9.4277791782203195</v>
      </c>
      <c r="L118" s="73">
        <v>8.4815468354666805</v>
      </c>
      <c r="M118" s="73">
        <v>5.1903512621099397</v>
      </c>
      <c r="N118" s="73"/>
      <c r="O118" s="73">
        <v>3.6752280387269001</v>
      </c>
      <c r="P118" s="73">
        <v>3.3548379065562499</v>
      </c>
      <c r="Q118" s="73">
        <v>100</v>
      </c>
      <c r="R118" s="57"/>
    </row>
    <row r="119" spans="1:18" s="55" customFormat="1" ht="15.75" hidden="1" x14ac:dyDescent="0.25">
      <c r="A119" s="72" t="s">
        <v>108</v>
      </c>
      <c r="B119" s="73">
        <v>2.1540814458194698E-3</v>
      </c>
      <c r="C119" s="73">
        <v>0.21823537647958499</v>
      </c>
      <c r="D119" s="73">
        <v>2.6184206274839199</v>
      </c>
      <c r="E119" s="73">
        <v>1.63346688638297</v>
      </c>
      <c r="F119" s="73">
        <v>9.6388413195902896</v>
      </c>
      <c r="G119" s="73">
        <v>18.7382198670932</v>
      </c>
      <c r="H119" s="73">
        <v>20.490699753357699</v>
      </c>
      <c r="I119" s="73">
        <v>8.9802309175309905</v>
      </c>
      <c r="J119" s="73">
        <v>8.5352784688789107</v>
      </c>
      <c r="K119" s="73">
        <v>8.4792723512875998</v>
      </c>
      <c r="L119" s="73">
        <v>8.0817096944435498</v>
      </c>
      <c r="M119" s="73">
        <v>5.1322336747552404</v>
      </c>
      <c r="N119" s="73"/>
      <c r="O119" s="73">
        <v>4.0873695434424402</v>
      </c>
      <c r="P119" s="73">
        <v>3.3638674378278202</v>
      </c>
      <c r="Q119" s="73">
        <v>100</v>
      </c>
      <c r="R119" s="57"/>
    </row>
    <row r="120" spans="1:18" s="55" customFormat="1" ht="15.75" hidden="1" x14ac:dyDescent="0.25">
      <c r="A120" s="72" t="s">
        <v>109</v>
      </c>
      <c r="B120" s="73">
        <v>1.9119544954830101E-3</v>
      </c>
      <c r="C120" s="73">
        <v>0.267864824817169</v>
      </c>
      <c r="D120" s="73">
        <v>2.7578031642846899</v>
      </c>
      <c r="E120" s="73">
        <v>2.6102002772334001</v>
      </c>
      <c r="F120" s="73">
        <v>8.8447014961043902</v>
      </c>
      <c r="G120" s="73">
        <v>17.6467664069595</v>
      </c>
      <c r="H120" s="73">
        <v>21.338176951388601</v>
      </c>
      <c r="I120" s="73">
        <v>8.8353329190765297</v>
      </c>
      <c r="J120" s="73">
        <v>8.2502748434587296</v>
      </c>
      <c r="K120" s="73">
        <v>7.8806940394818596</v>
      </c>
      <c r="L120" s="73">
        <v>7.7566081927250101</v>
      </c>
      <c r="M120" s="73">
        <v>5.3349266287462402</v>
      </c>
      <c r="N120" s="73"/>
      <c r="O120" s="73">
        <v>4.3500788681229396</v>
      </c>
      <c r="P120" s="73">
        <v>4.1246594331054904</v>
      </c>
      <c r="Q120" s="73">
        <v>100</v>
      </c>
      <c r="R120" s="57"/>
    </row>
    <row r="121" spans="1:18" s="55" customFormat="1" ht="15.75" hidden="1" x14ac:dyDescent="0.25">
      <c r="A121" s="72" t="s">
        <v>110</v>
      </c>
      <c r="B121" s="73">
        <v>6.4284130609610296E-3</v>
      </c>
      <c r="C121" s="73">
        <v>0.31512343209037602</v>
      </c>
      <c r="D121" s="73">
        <v>2.8727134856298702</v>
      </c>
      <c r="E121" s="73">
        <v>2.9072170087938098</v>
      </c>
      <c r="F121" s="73">
        <v>8.8739650582952105</v>
      </c>
      <c r="G121" s="73">
        <v>18.378176980771201</v>
      </c>
      <c r="H121" s="73">
        <v>21.5639148248389</v>
      </c>
      <c r="I121" s="73">
        <v>9.5456686271140008</v>
      </c>
      <c r="J121" s="73">
        <v>7.8669344734801703</v>
      </c>
      <c r="K121" s="73">
        <v>7.9619175562584497</v>
      </c>
      <c r="L121" s="73">
        <v>7.6683096291068003</v>
      </c>
      <c r="M121" s="73">
        <v>5.2533253918380103</v>
      </c>
      <c r="N121" s="73"/>
      <c r="O121" s="73">
        <v>4.2280591046663698</v>
      </c>
      <c r="P121" s="73">
        <v>2.55824601405592</v>
      </c>
      <c r="Q121" s="73">
        <v>100</v>
      </c>
      <c r="R121" s="57"/>
    </row>
    <row r="122" spans="1:18" s="55" customFormat="1" ht="15.75" hidden="1" x14ac:dyDescent="0.25">
      <c r="A122" s="72" t="s">
        <v>111</v>
      </c>
      <c r="B122" s="73">
        <v>1.4289116456299099E-3</v>
      </c>
      <c r="C122" s="73">
        <v>0.30340557275541802</v>
      </c>
      <c r="D122" s="73">
        <v>2.5126617448598898</v>
      </c>
      <c r="E122" s="73">
        <v>2.68000317535921</v>
      </c>
      <c r="F122" s="73">
        <v>8.5756926252282302</v>
      </c>
      <c r="G122" s="73">
        <v>17.527665317139</v>
      </c>
      <c r="H122" s="73">
        <v>22.287211240771601</v>
      </c>
      <c r="I122" s="73">
        <v>8.7128681432087003</v>
      </c>
      <c r="J122" s="73">
        <v>8.6007779630070704</v>
      </c>
      <c r="K122" s="73">
        <v>7.8601254266888896</v>
      </c>
      <c r="L122" s="73">
        <v>7.9866634913074499</v>
      </c>
      <c r="M122" s="73">
        <v>5.1153449233944599</v>
      </c>
      <c r="N122" s="73"/>
      <c r="O122" s="73">
        <v>4.6282448201952802</v>
      </c>
      <c r="P122" s="73">
        <v>3.20790664443915</v>
      </c>
      <c r="Q122" s="73">
        <v>100</v>
      </c>
      <c r="R122" s="57"/>
    </row>
    <row r="123" spans="1:18" s="55" customFormat="1" ht="15.75" hidden="1" x14ac:dyDescent="0.25">
      <c r="A123" s="72" t="s">
        <v>112</v>
      </c>
      <c r="B123" s="73">
        <v>1.5489968836999101E-3</v>
      </c>
      <c r="C123" s="73">
        <v>0.347961027238406</v>
      </c>
      <c r="D123" s="73">
        <v>2.9246469343239401</v>
      </c>
      <c r="E123" s="73">
        <v>3.4784837291959199</v>
      </c>
      <c r="F123" s="73">
        <v>10.0684797440494</v>
      </c>
      <c r="G123" s="73">
        <v>18.018776658588401</v>
      </c>
      <c r="H123" s="73">
        <v>21.5813286731997</v>
      </c>
      <c r="I123" s="73">
        <v>8.7729550776821892</v>
      </c>
      <c r="J123" s="73">
        <v>8.6465006048128803</v>
      </c>
      <c r="K123" s="73">
        <v>6.8979647589127202</v>
      </c>
      <c r="L123" s="73">
        <v>7.7999033989216198</v>
      </c>
      <c r="M123" s="73">
        <v>4.5275770731563103</v>
      </c>
      <c r="N123" s="73"/>
      <c r="O123" s="73">
        <v>4.1280766950602503</v>
      </c>
      <c r="P123" s="73">
        <v>2.8057966279745998</v>
      </c>
      <c r="Q123" s="73">
        <v>100</v>
      </c>
      <c r="R123" s="57"/>
    </row>
    <row r="124" spans="1:18" s="55" customFormat="1" ht="15.75" hidden="1" x14ac:dyDescent="0.25">
      <c r="A124" s="72" t="s">
        <v>113</v>
      </c>
      <c r="B124" s="73">
        <v>8.2519709128088693E-3</v>
      </c>
      <c r="C124" s="73">
        <v>0.29606461494492298</v>
      </c>
      <c r="D124" s="73">
        <v>2.5377829570635901</v>
      </c>
      <c r="E124" s="73">
        <v>3.8786275966034101</v>
      </c>
      <c r="F124" s="73">
        <v>10.0911540884491</v>
      </c>
      <c r="G124" s="73">
        <v>16.6450304014684</v>
      </c>
      <c r="H124" s="73">
        <v>22.1068288078317</v>
      </c>
      <c r="I124" s="73">
        <v>8.0466779779048494</v>
      </c>
      <c r="J124" s="73">
        <v>8.8831460538471294</v>
      </c>
      <c r="K124" s="73">
        <v>7.8717764480699399</v>
      </c>
      <c r="L124" s="73">
        <v>7.58034098753952</v>
      </c>
      <c r="M124" s="73">
        <v>4.60258709351496</v>
      </c>
      <c r="N124" s="73"/>
      <c r="O124" s="73">
        <v>4.0164958911222897</v>
      </c>
      <c r="P124" s="73">
        <v>3.4352351107273602</v>
      </c>
      <c r="Q124" s="73">
        <v>100</v>
      </c>
      <c r="R124" s="57"/>
    </row>
    <row r="125" spans="1:18" s="55" customFormat="1" ht="15.75" hidden="1" x14ac:dyDescent="0.25">
      <c r="A125" s="72" t="s">
        <v>114</v>
      </c>
      <c r="B125" s="73">
        <v>4.87174417038495E-3</v>
      </c>
      <c r="C125" s="73">
        <v>0.390312680003783</v>
      </c>
      <c r="D125" s="73">
        <v>2.55780897604535</v>
      </c>
      <c r="E125" s="73">
        <v>3.7139884969522901</v>
      </c>
      <c r="F125" s="73">
        <v>10.1962739754292</v>
      </c>
      <c r="G125" s="73">
        <v>15.7828749595215</v>
      </c>
      <c r="H125" s="73">
        <v>25.173591707718298</v>
      </c>
      <c r="I125" s="73">
        <v>8.9468148823187192</v>
      </c>
      <c r="J125" s="73">
        <v>8.6622477081309395</v>
      </c>
      <c r="K125" s="73">
        <v>7.6589549822181304</v>
      </c>
      <c r="L125" s="73">
        <v>6.9309158019320796</v>
      </c>
      <c r="M125" s="73">
        <v>4.5060767844195899</v>
      </c>
      <c r="N125" s="73"/>
      <c r="O125" s="73">
        <v>3.5259964866127298</v>
      </c>
      <c r="P125" s="73">
        <v>1.9492708145269699</v>
      </c>
      <c r="Q125" s="73">
        <v>100</v>
      </c>
      <c r="R125" s="57"/>
    </row>
    <row r="126" spans="1:18" s="55" customFormat="1" ht="15.75" hidden="1" x14ac:dyDescent="0.25">
      <c r="A126" s="72" t="s">
        <v>115</v>
      </c>
      <c r="B126" s="73">
        <v>1.05984953501205E-2</v>
      </c>
      <c r="C126" s="73">
        <v>0.53244821877986104</v>
      </c>
      <c r="D126" s="73">
        <v>2.23645074896034</v>
      </c>
      <c r="E126" s="73">
        <v>3.9537434558497</v>
      </c>
      <c r="F126" s="73">
        <v>10.243698101018801</v>
      </c>
      <c r="G126" s="73">
        <v>15.2682260474005</v>
      </c>
      <c r="H126" s="73">
        <v>24.1797101059177</v>
      </c>
      <c r="I126" s="73">
        <v>7.6421880677765399</v>
      </c>
      <c r="J126" s="73">
        <v>8.7197017617054495</v>
      </c>
      <c r="K126" s="73">
        <v>8.9274659165848007</v>
      </c>
      <c r="L126" s="73">
        <v>7.3533370119645198</v>
      </c>
      <c r="M126" s="73">
        <v>4.55045556706997</v>
      </c>
      <c r="N126" s="73"/>
      <c r="O126" s="73">
        <v>3.7463157611401998</v>
      </c>
      <c r="P126" s="73">
        <v>2.6356607404815402</v>
      </c>
      <c r="Q126" s="73">
        <v>100</v>
      </c>
      <c r="R126" s="57"/>
    </row>
    <row r="127" spans="1:18" s="55" customFormat="1" ht="15.75" hidden="1" x14ac:dyDescent="0.25">
      <c r="A127" s="72" t="s">
        <v>116</v>
      </c>
      <c r="B127" s="73">
        <v>9.5981477051567208E-3</v>
      </c>
      <c r="C127" s="73">
        <v>0.81392292539728905</v>
      </c>
      <c r="D127" s="73">
        <v>2.5060025339109901</v>
      </c>
      <c r="E127" s="73">
        <v>4.3315702274317998</v>
      </c>
      <c r="F127" s="73">
        <v>10.3519714595386</v>
      </c>
      <c r="G127" s="73">
        <v>16.9340858281134</v>
      </c>
      <c r="H127" s="73">
        <v>23.534362845422599</v>
      </c>
      <c r="I127" s="73">
        <v>7.9251167282424797</v>
      </c>
      <c r="J127" s="73">
        <v>8.0995076888546294</v>
      </c>
      <c r="K127" s="73">
        <v>8.1860386820118904</v>
      </c>
      <c r="L127" s="73">
        <v>7.1014479913291799</v>
      </c>
      <c r="M127" s="73">
        <v>4.1483194381687296</v>
      </c>
      <c r="N127" s="73"/>
      <c r="O127" s="73">
        <v>3.7156644723824401</v>
      </c>
      <c r="P127" s="73">
        <v>2.3423910314907799</v>
      </c>
      <c r="Q127" s="73">
        <v>100</v>
      </c>
      <c r="R127" s="57"/>
    </row>
    <row r="128" spans="1:18" s="55" customFormat="1" ht="15.75" hidden="1" x14ac:dyDescent="0.25">
      <c r="A128" s="72" t="s">
        <v>117</v>
      </c>
      <c r="B128" s="73">
        <v>1.6247639344608201E-2</v>
      </c>
      <c r="C128" s="73">
        <v>0.98583079244168303</v>
      </c>
      <c r="D128" s="73">
        <v>2.1906882035808102</v>
      </c>
      <c r="E128" s="73">
        <v>5.1429053733264398</v>
      </c>
      <c r="F128" s="73">
        <v>9.0499351149467699</v>
      </c>
      <c r="G128" s="73">
        <v>13.8621904771953</v>
      </c>
      <c r="H128" s="73">
        <v>25.220767437198699</v>
      </c>
      <c r="I128" s="73">
        <v>8.5287446061002505</v>
      </c>
      <c r="J128" s="73">
        <v>8.1179114398151597</v>
      </c>
      <c r="K128" s="73">
        <v>9.1877235369211796</v>
      </c>
      <c r="L128" s="73">
        <v>7.2080436365171003</v>
      </c>
      <c r="M128" s="73">
        <v>4.03342371522319</v>
      </c>
      <c r="N128" s="73"/>
      <c r="O128" s="73">
        <v>3.9036536087695</v>
      </c>
      <c r="P128" s="73">
        <v>2.55193441861937</v>
      </c>
      <c r="Q128" s="73">
        <v>100</v>
      </c>
      <c r="R128" s="57"/>
    </row>
    <row r="129" spans="1:18" s="55" customFormat="1" ht="15.75" hidden="1" x14ac:dyDescent="0.25">
      <c r="A129" s="72" t="s">
        <v>118</v>
      </c>
      <c r="B129" s="73">
        <v>1.7981942503116601E-2</v>
      </c>
      <c r="C129" s="73">
        <v>1.60840164708549</v>
      </c>
      <c r="D129" s="73">
        <v>2.6215858864417698</v>
      </c>
      <c r="E129" s="73">
        <v>5.0320728344225802</v>
      </c>
      <c r="F129" s="73">
        <v>9.8813040686033808</v>
      </c>
      <c r="G129" s="73">
        <v>15.0199085791999</v>
      </c>
      <c r="H129" s="73">
        <v>25.362547693702499</v>
      </c>
      <c r="I129" s="73">
        <v>9.4737637414529097</v>
      </c>
      <c r="J129" s="73">
        <v>6.4036870537569399</v>
      </c>
      <c r="K129" s="73">
        <v>7.8469268255827096</v>
      </c>
      <c r="L129" s="73">
        <v>7.3130595746288396</v>
      </c>
      <c r="M129" s="73">
        <v>3.8739752937176499</v>
      </c>
      <c r="N129" s="73"/>
      <c r="O129" s="73">
        <v>3.9673605077254401</v>
      </c>
      <c r="P129" s="73">
        <v>1.5774243511767601</v>
      </c>
      <c r="Q129" s="73">
        <v>100</v>
      </c>
      <c r="R129" s="57"/>
    </row>
    <row r="130" spans="1:18" s="55" customFormat="1" ht="15.75" hidden="1" x14ac:dyDescent="0.25">
      <c r="A130" s="72" t="s">
        <v>119</v>
      </c>
      <c r="B130" s="73">
        <v>1.4564214146589699E-2</v>
      </c>
      <c r="C130" s="73">
        <v>1.6790959658881499</v>
      </c>
      <c r="D130" s="73">
        <v>2.3543139904191999</v>
      </c>
      <c r="E130" s="73">
        <v>4.9158609556230104</v>
      </c>
      <c r="F130" s="73">
        <v>11.0621347979435</v>
      </c>
      <c r="G130" s="73">
        <v>13.7923107968204</v>
      </c>
      <c r="H130" s="73">
        <v>24.293460141430799</v>
      </c>
      <c r="I130" s="73">
        <v>10.775412798961201</v>
      </c>
      <c r="J130" s="73">
        <v>6.4321184790047203</v>
      </c>
      <c r="K130" s="73">
        <v>7.8364245731632396</v>
      </c>
      <c r="L130" s="73">
        <v>7.3442243239923499</v>
      </c>
      <c r="M130" s="73">
        <v>3.7823088666233802</v>
      </c>
      <c r="N130" s="73"/>
      <c r="O130" s="73">
        <v>3.6357893628595002</v>
      </c>
      <c r="P130" s="73">
        <v>2.0819807331239399</v>
      </c>
      <c r="Q130" s="73">
        <v>100</v>
      </c>
      <c r="R130" s="57"/>
    </row>
    <row r="131" spans="1:18" s="55" customFormat="1" ht="15.75" hidden="1" x14ac:dyDescent="0.25">
      <c r="A131" s="72" t="s">
        <v>120</v>
      </c>
      <c r="B131" s="73">
        <v>1.3738192325634399E-2</v>
      </c>
      <c r="C131" s="73">
        <v>2.0006431285638202</v>
      </c>
      <c r="D131" s="73">
        <v>2.9949259269883002</v>
      </c>
      <c r="E131" s="73">
        <v>4.6700795758370903</v>
      </c>
      <c r="F131" s="73">
        <v>11.5557823447622</v>
      </c>
      <c r="G131" s="73">
        <v>14.626192844968299</v>
      </c>
      <c r="H131" s="73">
        <v>24.393292742762199</v>
      </c>
      <c r="I131" s="73">
        <v>10.492959553856</v>
      </c>
      <c r="J131" s="73">
        <v>6.6113918298517298</v>
      </c>
      <c r="K131" s="73">
        <v>7.1489929603086999</v>
      </c>
      <c r="L131" s="73">
        <v>6.7090688675955299</v>
      </c>
      <c r="M131" s="73">
        <v>3.3872947385742802</v>
      </c>
      <c r="N131" s="73"/>
      <c r="O131" s="73">
        <v>3.58581916613702</v>
      </c>
      <c r="P131" s="73">
        <v>1.8098181274692899</v>
      </c>
      <c r="Q131" s="73">
        <v>100</v>
      </c>
      <c r="R131" s="57"/>
    </row>
    <row r="132" spans="1:18" s="55" customFormat="1" ht="15.75" hidden="1" x14ac:dyDescent="0.25">
      <c r="A132" s="72" t="s">
        <v>121</v>
      </c>
      <c r="B132" s="73">
        <v>8.2961315362866106E-3</v>
      </c>
      <c r="C132" s="73">
        <v>1.9567659437073801</v>
      </c>
      <c r="D132" s="73">
        <v>2.8522997100838401</v>
      </c>
      <c r="E132" s="73">
        <v>4.3406705516479001</v>
      </c>
      <c r="F132" s="73">
        <v>12.537921168812799</v>
      </c>
      <c r="G132" s="73">
        <v>14.146025368224899</v>
      </c>
      <c r="H132" s="73">
        <v>22.497090748468</v>
      </c>
      <c r="I132" s="73">
        <v>10.1540165608723</v>
      </c>
      <c r="J132" s="73">
        <v>6.9898271489783399</v>
      </c>
      <c r="K132" s="73">
        <v>8.1441105313784394</v>
      </c>
      <c r="L132" s="73">
        <v>6.4548387747734797</v>
      </c>
      <c r="M132" s="73">
        <v>3.4168850940938298</v>
      </c>
      <c r="N132" s="73"/>
      <c r="O132" s="73">
        <v>4.2556912583437798</v>
      </c>
      <c r="P132" s="73">
        <v>2.24556100907866</v>
      </c>
      <c r="Q132" s="73">
        <v>100</v>
      </c>
      <c r="R132" s="57"/>
    </row>
    <row r="133" spans="1:18" s="55" customFormat="1" ht="15.75" hidden="1" x14ac:dyDescent="0.25">
      <c r="A133" s="72" t="s">
        <v>122</v>
      </c>
      <c r="B133" s="73">
        <v>1.5191605973988401E-2</v>
      </c>
      <c r="C133" s="73">
        <v>2.19142603457786</v>
      </c>
      <c r="D133" s="73">
        <v>2.6486491269988801</v>
      </c>
      <c r="E133" s="73">
        <v>4.2030601499101801</v>
      </c>
      <c r="F133" s="73">
        <v>14.9832007386365</v>
      </c>
      <c r="G133" s="73">
        <v>13.036315312843801</v>
      </c>
      <c r="H133" s="73">
        <v>25.348595735141</v>
      </c>
      <c r="I133" s="73">
        <v>9.9773453332271398</v>
      </c>
      <c r="J133" s="73">
        <v>6.37221499514754</v>
      </c>
      <c r="K133" s="73">
        <v>8.0014041173676898</v>
      </c>
      <c r="L133" s="73">
        <v>5.6114547658870304</v>
      </c>
      <c r="M133" s="73">
        <v>2.62077326749321</v>
      </c>
      <c r="N133" s="73"/>
      <c r="O133" s="73">
        <v>3.7509992536939198</v>
      </c>
      <c r="P133" s="73">
        <v>1.23936956310121</v>
      </c>
      <c r="Q133" s="73">
        <v>100</v>
      </c>
      <c r="R133" s="57"/>
    </row>
    <row r="134" spans="1:18" s="55" customFormat="1" ht="15.75" hidden="1" x14ac:dyDescent="0.25">
      <c r="A134" s="72" t="s">
        <v>123</v>
      </c>
      <c r="B134" s="73">
        <v>3.5062501962453502E-2</v>
      </c>
      <c r="C134" s="73">
        <v>2.2019600113037301</v>
      </c>
      <c r="D134" s="73">
        <v>2.9358303881994599</v>
      </c>
      <c r="E134" s="73">
        <v>4.2716942689381101</v>
      </c>
      <c r="F134" s="73">
        <v>15.6010689702091</v>
      </c>
      <c r="G134" s="73">
        <v>11.632028636120999</v>
      </c>
      <c r="H134" s="73">
        <v>23.704170170009501</v>
      </c>
      <c r="I134" s="73">
        <v>10.597772048382801</v>
      </c>
      <c r="J134" s="73">
        <v>7.13251532458108</v>
      </c>
      <c r="K134" s="73">
        <v>8.4427364800039104</v>
      </c>
      <c r="L134" s="73">
        <v>5.4891131803608104</v>
      </c>
      <c r="M134" s="73">
        <v>2.7643555651691498</v>
      </c>
      <c r="N134" s="73"/>
      <c r="O134" s="73">
        <v>3.4622912385610798</v>
      </c>
      <c r="P134" s="73">
        <v>1.72940121619783</v>
      </c>
      <c r="Q134" s="73">
        <v>100</v>
      </c>
      <c r="R134" s="57"/>
    </row>
    <row r="135" spans="1:18" s="55" customFormat="1" ht="15.75" hidden="1" x14ac:dyDescent="0.25">
      <c r="A135" s="72" t="s">
        <v>124</v>
      </c>
      <c r="B135" s="73">
        <v>1.4464076155597701E-2</v>
      </c>
      <c r="C135" s="73">
        <v>2.3567497282393899</v>
      </c>
      <c r="D135" s="73">
        <v>3.29363416623548</v>
      </c>
      <c r="E135" s="73">
        <v>5.2765546272368997</v>
      </c>
      <c r="F135" s="73">
        <v>16.4134459244856</v>
      </c>
      <c r="G135" s="73">
        <v>12.3169809745209</v>
      </c>
      <c r="H135" s="73">
        <v>22.934954900414098</v>
      </c>
      <c r="I135" s="73">
        <v>10.026736173759801</v>
      </c>
      <c r="J135" s="73">
        <v>6.4527673356426103</v>
      </c>
      <c r="K135" s="73">
        <v>8.2931346337084495</v>
      </c>
      <c r="L135" s="73">
        <v>5.1126781355358499</v>
      </c>
      <c r="M135" s="73">
        <v>2.4969170641802401</v>
      </c>
      <c r="N135" s="73"/>
      <c r="O135" s="73">
        <v>3.4256002218819099</v>
      </c>
      <c r="P135" s="73">
        <v>1.58538203800324</v>
      </c>
      <c r="Q135" s="73">
        <v>100</v>
      </c>
      <c r="R135" s="57"/>
    </row>
    <row r="136" spans="1:18" s="55" customFormat="1" ht="15.75" hidden="1" x14ac:dyDescent="0.25">
      <c r="A136" s="72" t="s">
        <v>125</v>
      </c>
      <c r="B136" s="73">
        <v>2.15726689236093E-2</v>
      </c>
      <c r="C136" s="73">
        <v>2.4802161538708001</v>
      </c>
      <c r="D136" s="73">
        <v>4.0236231404252596</v>
      </c>
      <c r="E136" s="73">
        <v>5.9843865138780599</v>
      </c>
      <c r="F136" s="73">
        <v>16.002648525689601</v>
      </c>
      <c r="G136" s="73">
        <v>12.0992769952049</v>
      </c>
      <c r="H136" s="73">
        <v>21.752725952347902</v>
      </c>
      <c r="I136" s="73">
        <v>10.1314651259652</v>
      </c>
      <c r="J136" s="73">
        <v>6.5926930593675603</v>
      </c>
      <c r="K136" s="73">
        <v>8.4436707711695203</v>
      </c>
      <c r="L136" s="73">
        <v>4.9256170103698302</v>
      </c>
      <c r="M136" s="73">
        <v>2.4483911274389398</v>
      </c>
      <c r="N136" s="73"/>
      <c r="O136" s="73">
        <v>3.19446372694554</v>
      </c>
      <c r="P136" s="73">
        <v>1.8992492284033</v>
      </c>
      <c r="Q136" s="73">
        <v>100</v>
      </c>
      <c r="R136" s="57"/>
    </row>
    <row r="137" spans="1:18" s="55" customFormat="1" ht="15.75" hidden="1" x14ac:dyDescent="0.25">
      <c r="A137" s="72" t="s">
        <v>126</v>
      </c>
      <c r="B137" s="73">
        <v>6.8427717669014204E-2</v>
      </c>
      <c r="C137" s="73">
        <v>2.8438974176682699</v>
      </c>
      <c r="D137" s="73">
        <v>5.4694778313449302</v>
      </c>
      <c r="E137" s="73">
        <v>5.1876208038035099</v>
      </c>
      <c r="F137" s="73">
        <v>17.7156695030104</v>
      </c>
      <c r="G137" s="73">
        <v>13.358068027815399</v>
      </c>
      <c r="H137" s="73">
        <v>21.306347337317501</v>
      </c>
      <c r="I137" s="73">
        <v>10.1631453052217</v>
      </c>
      <c r="J137" s="73">
        <v>5.9592840268675102</v>
      </c>
      <c r="K137" s="73">
        <v>7.67708634185718</v>
      </c>
      <c r="L137" s="73">
        <v>4.3075396384587501</v>
      </c>
      <c r="M137" s="73">
        <v>1.88605748224508</v>
      </c>
      <c r="N137" s="73"/>
      <c r="O137" s="73">
        <v>2.9477238897158502</v>
      </c>
      <c r="P137" s="73">
        <v>1.1096546770048801</v>
      </c>
      <c r="Q137" s="73">
        <v>100</v>
      </c>
      <c r="R137" s="57"/>
    </row>
    <row r="138" spans="1:18" s="55" customFormat="1" ht="15.75" hidden="1" x14ac:dyDescent="0.25">
      <c r="A138" s="72" t="s">
        <v>127</v>
      </c>
      <c r="B138" s="73">
        <v>0.21203343659481499</v>
      </c>
      <c r="C138" s="73">
        <v>2.9805072989815198</v>
      </c>
      <c r="D138" s="73">
        <v>7.3807401763830702</v>
      </c>
      <c r="E138" s="73">
        <v>5.2383040200102098</v>
      </c>
      <c r="F138" s="73">
        <v>17.451250278518501</v>
      </c>
      <c r="G138" s="73">
        <v>13.1590107022979</v>
      </c>
      <c r="H138" s="73">
        <v>20.272373121347801</v>
      </c>
      <c r="I138" s="73">
        <v>9.3186898489890702</v>
      </c>
      <c r="J138" s="73">
        <v>6.59711490774749</v>
      </c>
      <c r="K138" s="73">
        <v>7.7331109977071604</v>
      </c>
      <c r="L138" s="73">
        <v>4.0043772326402101</v>
      </c>
      <c r="M138" s="73">
        <v>1.5226875777156501</v>
      </c>
      <c r="N138" s="73"/>
      <c r="O138" s="73">
        <v>2.7399032552523201</v>
      </c>
      <c r="P138" s="73">
        <v>1.3898971458143199</v>
      </c>
      <c r="Q138" s="73">
        <v>100</v>
      </c>
      <c r="R138" s="57"/>
    </row>
    <row r="139" spans="1:18" s="55" customFormat="1" ht="15.75" hidden="1" x14ac:dyDescent="0.25">
      <c r="A139" s="72" t="s">
        <v>128</v>
      </c>
      <c r="B139" s="73">
        <v>0.211942567069032</v>
      </c>
      <c r="C139" s="73">
        <v>3.88063335596022</v>
      </c>
      <c r="D139" s="73">
        <v>8.3982011628250195</v>
      </c>
      <c r="E139" s="73">
        <v>5.4061033556650804</v>
      </c>
      <c r="F139" s="73">
        <v>18.638218280553701</v>
      </c>
      <c r="G139" s="73">
        <v>14.6782678629401</v>
      </c>
      <c r="H139" s="73">
        <v>19.428806481126198</v>
      </c>
      <c r="I139" s="73">
        <v>8.2061800903107809</v>
      </c>
      <c r="J139" s="73">
        <v>6.0041171088746603</v>
      </c>
      <c r="K139" s="73">
        <v>6.8797405778709102</v>
      </c>
      <c r="L139" s="73">
        <v>3.5915872266328202</v>
      </c>
      <c r="M139" s="73">
        <v>1.1515730602367</v>
      </c>
      <c r="N139" s="73"/>
      <c r="O139" s="73">
        <v>2.1928400672903798</v>
      </c>
      <c r="P139" s="73">
        <v>1.33178880264439</v>
      </c>
      <c r="Q139" s="73">
        <v>100</v>
      </c>
      <c r="R139" s="57"/>
    </row>
    <row r="140" spans="1:18" s="55" customFormat="1" ht="15.75" hidden="1" x14ac:dyDescent="0.25">
      <c r="A140" s="72" t="s">
        <v>129</v>
      </c>
      <c r="B140" s="73">
        <v>0.27262861890836199</v>
      </c>
      <c r="C140" s="73">
        <v>4.1973570991368696</v>
      </c>
      <c r="D140" s="73">
        <v>8.4712985933900899</v>
      </c>
      <c r="E140" s="73">
        <v>5.6660624680282297</v>
      </c>
      <c r="F140" s="73">
        <v>19.874094071658199</v>
      </c>
      <c r="G140" s="73">
        <v>13.010772083066</v>
      </c>
      <c r="H140" s="73">
        <v>20.608298909781201</v>
      </c>
      <c r="I140" s="73">
        <v>7.6906700099648404</v>
      </c>
      <c r="J140" s="73">
        <v>5.8609239212393103</v>
      </c>
      <c r="K140" s="73">
        <v>6.2751893172161104</v>
      </c>
      <c r="L140" s="73">
        <v>3.1689380790031598</v>
      </c>
      <c r="M140" s="73">
        <v>1.3995132899059399</v>
      </c>
      <c r="N140" s="73"/>
      <c r="O140" s="73">
        <v>1.86907321054203</v>
      </c>
      <c r="P140" s="73">
        <v>1.6351803281596999</v>
      </c>
      <c r="Q140" s="73">
        <v>100</v>
      </c>
      <c r="R140" s="57"/>
    </row>
    <row r="141" spans="1:18" s="55" customFormat="1" ht="15.75" hidden="1" x14ac:dyDescent="0.25">
      <c r="A141" s="72" t="s">
        <v>130</v>
      </c>
      <c r="B141" s="73">
        <v>0.52572072224668898</v>
      </c>
      <c r="C141" s="73">
        <v>5.6256140113147497</v>
      </c>
      <c r="D141" s="73">
        <v>10.817185541515601</v>
      </c>
      <c r="E141" s="73">
        <v>6.2470358074460499</v>
      </c>
      <c r="F141" s="73">
        <v>18.633973034316899</v>
      </c>
      <c r="G141" s="73">
        <v>12.288907144551001</v>
      </c>
      <c r="H141" s="73">
        <v>18.911971950269301</v>
      </c>
      <c r="I141" s="73">
        <v>6.9427741454656298</v>
      </c>
      <c r="J141" s="73">
        <v>6.0022781937057497</v>
      </c>
      <c r="K141" s="73">
        <v>6.0259917341373397</v>
      </c>
      <c r="L141" s="73">
        <v>3.49901758189641</v>
      </c>
      <c r="M141" s="73">
        <v>1.3664927673701699</v>
      </c>
      <c r="N141" s="73"/>
      <c r="O141" s="73">
        <v>2.1818574477455202</v>
      </c>
      <c r="P141" s="73">
        <v>0.93117991801890299</v>
      </c>
      <c r="Q141" s="73">
        <v>100</v>
      </c>
      <c r="R141" s="57"/>
    </row>
    <row r="142" spans="1:18" s="55" customFormat="1" ht="15.75" hidden="1" x14ac:dyDescent="0.25">
      <c r="A142" s="72" t="s">
        <v>131</v>
      </c>
      <c r="B142" s="73">
        <v>0.69174291819626299</v>
      </c>
      <c r="C142" s="73">
        <v>5.3823534783482199</v>
      </c>
      <c r="D142" s="73">
        <v>12.535157890891799</v>
      </c>
      <c r="E142" s="73">
        <v>6.8434606322941196</v>
      </c>
      <c r="F142" s="73">
        <v>18.744406699176299</v>
      </c>
      <c r="G142" s="73">
        <v>12.320786075648799</v>
      </c>
      <c r="H142" s="73">
        <v>18.922935729549099</v>
      </c>
      <c r="I142" s="73">
        <v>6.2357313754497499</v>
      </c>
      <c r="J142" s="73">
        <v>5.9932789070918497</v>
      </c>
      <c r="K142" s="73">
        <v>4.7835278432232</v>
      </c>
      <c r="L142" s="73">
        <v>3.3297262250470299</v>
      </c>
      <c r="M142" s="73">
        <v>1.1634065713294199</v>
      </c>
      <c r="N142" s="73"/>
      <c r="O142" s="73">
        <v>1.9065165379066</v>
      </c>
      <c r="P142" s="73">
        <v>1.1469691158475299</v>
      </c>
      <c r="Q142" s="73">
        <v>100</v>
      </c>
      <c r="R142" s="57"/>
    </row>
    <row r="143" spans="1:18" s="55" customFormat="1" ht="15.75" hidden="1" x14ac:dyDescent="0.25">
      <c r="A143" s="72" t="s">
        <v>132</v>
      </c>
      <c r="B143" s="73">
        <v>1.2821937670233901</v>
      </c>
      <c r="C143" s="73">
        <v>5.4615059749648198</v>
      </c>
      <c r="D143" s="73">
        <v>15.3553774683384</v>
      </c>
      <c r="E143" s="73">
        <v>7.68683626937867</v>
      </c>
      <c r="F143" s="73">
        <v>19.886399581436098</v>
      </c>
      <c r="G143" s="73">
        <v>13.4354209661507</v>
      </c>
      <c r="H143" s="73">
        <v>17.103668076127999</v>
      </c>
      <c r="I143" s="73">
        <v>4.9579640835281102</v>
      </c>
      <c r="J143" s="73">
        <v>4.9839533424409703</v>
      </c>
      <c r="K143" s="73">
        <v>3.63918017566687</v>
      </c>
      <c r="L143" s="73">
        <v>2.7839283790738598</v>
      </c>
      <c r="M143" s="73">
        <v>1.2789451096592801</v>
      </c>
      <c r="N143" s="73"/>
      <c r="O143" s="73">
        <v>1.2603080753072999</v>
      </c>
      <c r="P143" s="73">
        <v>0.88431873090345203</v>
      </c>
      <c r="Q143" s="73">
        <v>100</v>
      </c>
      <c r="R143" s="57"/>
    </row>
    <row r="144" spans="1:18" s="55" customFormat="1" ht="15.75" hidden="1" x14ac:dyDescent="0.25">
      <c r="A144" s="72" t="s">
        <v>133</v>
      </c>
      <c r="B144" s="73">
        <v>1.0516480752197901</v>
      </c>
      <c r="C144" s="73">
        <v>5.7695844351857097</v>
      </c>
      <c r="D144" s="73">
        <v>15.5176750861929</v>
      </c>
      <c r="E144" s="73">
        <v>8.0565754956486106</v>
      </c>
      <c r="F144" s="73">
        <v>19.230891184546799</v>
      </c>
      <c r="G144" s="73">
        <v>13.392394734783901</v>
      </c>
      <c r="H144" s="73">
        <v>17.568758759330098</v>
      </c>
      <c r="I144" s="73">
        <v>4.7843117359697498</v>
      </c>
      <c r="J144" s="73">
        <v>4.9724457634965002</v>
      </c>
      <c r="K144" s="73">
        <v>3.3386391356826799</v>
      </c>
      <c r="L144" s="73">
        <v>2.6368357970435499</v>
      </c>
      <c r="M144" s="73">
        <v>1.63613187983943</v>
      </c>
      <c r="N144" s="73"/>
      <c r="O144" s="73">
        <v>1.1309180306383699</v>
      </c>
      <c r="P144" s="73">
        <v>0.91318988642200805</v>
      </c>
      <c r="Q144" s="73">
        <v>100</v>
      </c>
      <c r="R144" s="57"/>
    </row>
    <row r="145" spans="1:18" s="55" customFormat="1" ht="15.75" hidden="1" x14ac:dyDescent="0.25">
      <c r="A145" s="72" t="s">
        <v>60</v>
      </c>
      <c r="B145" s="73">
        <v>1.3915363129894001</v>
      </c>
      <c r="C145" s="73">
        <v>6.0668640310874098</v>
      </c>
      <c r="D145" s="73">
        <v>17.020924087217399</v>
      </c>
      <c r="E145" s="73">
        <v>11.913324776040501</v>
      </c>
      <c r="F145" s="73">
        <v>18.129969324280701</v>
      </c>
      <c r="G145" s="73">
        <v>11.087272672502801</v>
      </c>
      <c r="H145" s="73">
        <v>15.755571584209299</v>
      </c>
      <c r="I145" s="73">
        <v>4.3642193590063298</v>
      </c>
      <c r="J145" s="73">
        <v>4.7713880721155499</v>
      </c>
      <c r="K145" s="73">
        <v>3.4032811137645802</v>
      </c>
      <c r="L145" s="73">
        <v>2.6513661824042201</v>
      </c>
      <c r="M145" s="73">
        <v>1.6439039329518801</v>
      </c>
      <c r="N145" s="73"/>
      <c r="O145" s="73">
        <v>1.1769903655146701</v>
      </c>
      <c r="P145" s="73">
        <v>0.62338818591527601</v>
      </c>
      <c r="Q145" s="73">
        <v>100</v>
      </c>
      <c r="R145" s="57"/>
    </row>
    <row r="146" spans="1:18" s="55" customFormat="1" ht="15.75" hidden="1" x14ac:dyDescent="0.25">
      <c r="A146" s="72" t="s">
        <v>61</v>
      </c>
      <c r="B146" s="73">
        <v>1.5763660160800801</v>
      </c>
      <c r="C146" s="73">
        <v>6.2867662922317997</v>
      </c>
      <c r="D146" s="73">
        <v>16.649030489696699</v>
      </c>
      <c r="E146" s="73">
        <v>12.389020503853599</v>
      </c>
      <c r="F146" s="73">
        <v>17.778088265812499</v>
      </c>
      <c r="G146" s="73">
        <v>10.1635746852713</v>
      </c>
      <c r="H146" s="73">
        <v>15.877490553515701</v>
      </c>
      <c r="I146" s="73">
        <v>4.2657631464857397</v>
      </c>
      <c r="J146" s="73">
        <v>5.4907754233196098</v>
      </c>
      <c r="K146" s="73">
        <v>3.88173967359032</v>
      </c>
      <c r="L146" s="73">
        <v>2.23982872018887</v>
      </c>
      <c r="M146" s="73">
        <v>1.3811694942766299</v>
      </c>
      <c r="N146" s="73"/>
      <c r="O146" s="73">
        <v>1.10255214315507</v>
      </c>
      <c r="P146" s="73">
        <v>0.91783459252212396</v>
      </c>
      <c r="Q146" s="73">
        <v>100</v>
      </c>
      <c r="R146" s="57"/>
    </row>
    <row r="147" spans="1:18" s="55" customFormat="1" ht="15.75" hidden="1" x14ac:dyDescent="0.25">
      <c r="A147" s="72" t="s">
        <v>62</v>
      </c>
      <c r="B147" s="73">
        <v>1.89862322846856</v>
      </c>
      <c r="C147" s="73">
        <v>8.0990073452215601</v>
      </c>
      <c r="D147" s="73">
        <v>15.7202767027603</v>
      </c>
      <c r="E147" s="73">
        <v>13.430409178733701</v>
      </c>
      <c r="F147" s="73">
        <v>18.4056265206227</v>
      </c>
      <c r="G147" s="73">
        <v>10.989900079558801</v>
      </c>
      <c r="H147" s="73">
        <v>14.1678208790764</v>
      </c>
      <c r="I147" s="73">
        <v>3.3807668079974902</v>
      </c>
      <c r="J147" s="73">
        <v>4.58050559319455</v>
      </c>
      <c r="K147" s="73">
        <v>3.8338473511547599</v>
      </c>
      <c r="L147" s="73">
        <v>2.13864804002211</v>
      </c>
      <c r="M147" s="73">
        <v>1.39545725111874</v>
      </c>
      <c r="N147" s="73"/>
      <c r="O147" s="73">
        <v>1.0111478618335501</v>
      </c>
      <c r="P147" s="73">
        <v>0.94796316023678895</v>
      </c>
      <c r="Q147" s="73">
        <v>100</v>
      </c>
      <c r="R147" s="57"/>
    </row>
    <row r="148" spans="1:18" s="55" customFormat="1" ht="15.75" hidden="1" x14ac:dyDescent="0.25">
      <c r="A148" s="72" t="s">
        <v>63</v>
      </c>
      <c r="B148" s="73">
        <v>2.73270208992292</v>
      </c>
      <c r="C148" s="73">
        <v>7.3441209625910702</v>
      </c>
      <c r="D148" s="73">
        <v>15.3969275868299</v>
      </c>
      <c r="E148" s="73">
        <v>13.5187197345419</v>
      </c>
      <c r="F148" s="73">
        <v>18.0092676236256</v>
      </c>
      <c r="G148" s="73">
        <v>11.4384664907464</v>
      </c>
      <c r="H148" s="73">
        <v>14.055132436428201</v>
      </c>
      <c r="I148" s="73">
        <v>3.7714291530633801</v>
      </c>
      <c r="J148" s="73">
        <v>4.4617933182520302</v>
      </c>
      <c r="K148" s="73">
        <v>4.4088645507034698</v>
      </c>
      <c r="L148" s="73">
        <v>1.51406811016309</v>
      </c>
      <c r="M148" s="73">
        <v>1.5713227865978301</v>
      </c>
      <c r="N148" s="73"/>
      <c r="O148" s="73">
        <v>0.81632445334507298</v>
      </c>
      <c r="P148" s="73">
        <v>0.96086070318921302</v>
      </c>
      <c r="Q148" s="73">
        <v>100</v>
      </c>
      <c r="R148" s="57"/>
    </row>
    <row r="149" spans="1:18" s="55" customFormat="1" ht="15.75" hidden="1" x14ac:dyDescent="0.25">
      <c r="A149" s="72" t="s">
        <v>64</v>
      </c>
      <c r="B149" s="73">
        <v>2.9724655819774699</v>
      </c>
      <c r="C149" s="73">
        <v>9.5047537492040508</v>
      </c>
      <c r="D149" s="73">
        <v>17.146981973080401</v>
      </c>
      <c r="E149" s="73">
        <v>14.017521902378</v>
      </c>
      <c r="F149" s="73">
        <v>17.2811043043571</v>
      </c>
      <c r="G149" s="73">
        <v>10.353036324645601</v>
      </c>
      <c r="H149" s="73">
        <v>13.4069267871389</v>
      </c>
      <c r="I149" s="73">
        <v>4.0295252106068302</v>
      </c>
      <c r="J149" s="73">
        <v>4.0492867546421296</v>
      </c>
      <c r="K149" s="73">
        <v>3.0246141009595302</v>
      </c>
      <c r="L149" s="73">
        <v>1.1555013942867201</v>
      </c>
      <c r="M149" s="73">
        <v>1.7276712850127001</v>
      </c>
      <c r="N149" s="73"/>
      <c r="O149" s="73">
        <v>0.67262440623879305</v>
      </c>
      <c r="P149" s="73">
        <v>0.657986225471898</v>
      </c>
      <c r="Q149" s="73">
        <v>100</v>
      </c>
      <c r="R149" s="57"/>
    </row>
    <row r="150" spans="1:18" s="55" customFormat="1" ht="15.75" hidden="1" x14ac:dyDescent="0.25">
      <c r="A150" s="72" t="s">
        <v>65</v>
      </c>
      <c r="B150" s="73">
        <v>3.24200189710074</v>
      </c>
      <c r="C150" s="73">
        <v>10.2523751744616</v>
      </c>
      <c r="D150" s="73">
        <v>16.652811030099699</v>
      </c>
      <c r="E150" s="73">
        <v>14.686902407841901</v>
      </c>
      <c r="F150" s="73">
        <v>18.242121279870101</v>
      </c>
      <c r="G150" s="73">
        <v>10.5098078371532</v>
      </c>
      <c r="H150" s="73">
        <v>11.859484309848201</v>
      </c>
      <c r="I150" s="73">
        <v>4.3379357199757802</v>
      </c>
      <c r="J150" s="73">
        <v>3.7566501629032198</v>
      </c>
      <c r="K150" s="73">
        <v>2.50530168025821</v>
      </c>
      <c r="L150" s="73">
        <v>1.1868817871817601</v>
      </c>
      <c r="M150" s="73">
        <v>1.35770767718031</v>
      </c>
      <c r="N150" s="73"/>
      <c r="O150" s="73">
        <v>0.59474325107498704</v>
      </c>
      <c r="P150" s="73">
        <v>0.81527578505023801</v>
      </c>
      <c r="Q150" s="73">
        <v>100</v>
      </c>
      <c r="R150" s="57"/>
    </row>
    <row r="151" spans="1:18" s="55" customFormat="1" ht="15.75" hidden="1" x14ac:dyDescent="0.25">
      <c r="A151" s="72" t="s">
        <v>66</v>
      </c>
      <c r="B151" s="73">
        <v>4.2776005933258601</v>
      </c>
      <c r="C151" s="73">
        <v>11.435658806648201</v>
      </c>
      <c r="D151" s="73">
        <v>16.592016823808901</v>
      </c>
      <c r="E151" s="73">
        <v>15.9671269589532</v>
      </c>
      <c r="F151" s="73">
        <v>18.9099380144885</v>
      </c>
      <c r="G151" s="73">
        <v>10.2129892663015</v>
      </c>
      <c r="H151" s="73">
        <v>10.271469817645199</v>
      </c>
      <c r="I151" s="73">
        <v>3.3550795780880001</v>
      </c>
      <c r="J151" s="73">
        <v>2.8953682241470502</v>
      </c>
      <c r="K151" s="73">
        <v>2.5317043982409402</v>
      </c>
      <c r="L151" s="73">
        <v>0.97848419185493696</v>
      </c>
      <c r="M151" s="73">
        <v>1.2964479842606</v>
      </c>
      <c r="N151" s="73"/>
      <c r="O151" s="73">
        <v>0.54452751781042597</v>
      </c>
      <c r="P151" s="73">
        <v>0.73158782442666803</v>
      </c>
      <c r="Q151" s="73">
        <v>100</v>
      </c>
      <c r="R151" s="57"/>
    </row>
    <row r="152" spans="1:18" s="55" customFormat="1" ht="15.75" hidden="1" x14ac:dyDescent="0.25">
      <c r="A152" s="72" t="s">
        <v>67</v>
      </c>
      <c r="B152" s="73">
        <v>5.1141145601267404</v>
      </c>
      <c r="C152" s="73">
        <v>11.2926382494183</v>
      </c>
      <c r="D152" s="73">
        <v>15.6177611710846</v>
      </c>
      <c r="E152" s="73">
        <v>18.003236220657101</v>
      </c>
      <c r="F152" s="73">
        <v>17.484450767495002</v>
      </c>
      <c r="G152" s="73">
        <v>9.9939809422561297</v>
      </c>
      <c r="H152" s="73">
        <v>9.7852681607479308</v>
      </c>
      <c r="I152" s="73">
        <v>3.5720892905068302</v>
      </c>
      <c r="J152" s="73">
        <v>2.4248204053874498</v>
      </c>
      <c r="K152" s="73">
        <v>2.6382233617609998</v>
      </c>
      <c r="L152" s="73">
        <v>1.1709803247164401</v>
      </c>
      <c r="M152" s="73">
        <v>1.49486295569609</v>
      </c>
      <c r="N152" s="73"/>
      <c r="O152" s="73">
        <v>0.57532811681662199</v>
      </c>
      <c r="P152" s="73">
        <v>0.832245473329842</v>
      </c>
      <c r="Q152" s="73">
        <v>100</v>
      </c>
      <c r="R152" s="57"/>
    </row>
    <row r="153" spans="1:18" s="55" customFormat="1" ht="15.75" hidden="1" x14ac:dyDescent="0.25">
      <c r="A153" s="72" t="s">
        <v>68</v>
      </c>
      <c r="B153" s="73">
        <v>6.2530172523312304</v>
      </c>
      <c r="C153" s="73">
        <v>11.9555787861299</v>
      </c>
      <c r="D153" s="73">
        <v>16.563580993034499</v>
      </c>
      <c r="E153" s="73">
        <v>17.529101739026299</v>
      </c>
      <c r="F153" s="73">
        <v>18.0000653359903</v>
      </c>
      <c r="G153" s="73">
        <v>10.121996813055601</v>
      </c>
      <c r="H153" s="73">
        <v>8.3599214516205098</v>
      </c>
      <c r="I153" s="73">
        <v>3.15246153343569</v>
      </c>
      <c r="J153" s="73">
        <v>2.30527152548648</v>
      </c>
      <c r="K153" s="73">
        <v>2.2954711269369401</v>
      </c>
      <c r="L153" s="73">
        <v>0.96043905785501904</v>
      </c>
      <c r="M153" s="73">
        <v>1.43557689864573</v>
      </c>
      <c r="N153" s="73"/>
      <c r="O153" s="73">
        <v>0.51960261198770197</v>
      </c>
      <c r="P153" s="73">
        <v>0.54791487446415399</v>
      </c>
      <c r="Q153" s="73">
        <v>100</v>
      </c>
      <c r="R153" s="57"/>
    </row>
    <row r="154" spans="1:18" s="55" customFormat="1" ht="15.75" hidden="1" x14ac:dyDescent="0.25">
      <c r="A154" s="72" t="s">
        <v>69</v>
      </c>
      <c r="B154" s="73">
        <v>8.8567383508840791</v>
      </c>
      <c r="C154" s="73">
        <v>9.8775408972066892</v>
      </c>
      <c r="D154" s="73">
        <v>17.714716793948401</v>
      </c>
      <c r="E154" s="73">
        <v>19.108580404476701</v>
      </c>
      <c r="F154" s="73">
        <v>16.310725763948501</v>
      </c>
      <c r="G154" s="73">
        <v>9.9494662436574508</v>
      </c>
      <c r="H154" s="73">
        <v>7.6534355720441898</v>
      </c>
      <c r="I154" s="73">
        <v>2.7933076358675999</v>
      </c>
      <c r="J154" s="73">
        <v>1.84711730238614</v>
      </c>
      <c r="K154" s="73">
        <v>2.5779449605754001</v>
      </c>
      <c r="L154" s="73">
        <v>0.94143664679074501</v>
      </c>
      <c r="M154" s="73">
        <v>1.17312720245538</v>
      </c>
      <c r="N154" s="73"/>
      <c r="O154" s="79">
        <v>0.48838963696301402</v>
      </c>
      <c r="P154" s="73">
        <v>0.70747258879576702</v>
      </c>
      <c r="Q154" s="73">
        <v>100</v>
      </c>
      <c r="R154" s="57"/>
    </row>
    <row r="155" spans="1:18" s="55" customFormat="1" ht="15.75" hidden="1" x14ac:dyDescent="0.2">
      <c r="A155" s="80" t="s">
        <v>70</v>
      </c>
      <c r="B155" s="81">
        <v>9.4942593353369809</v>
      </c>
      <c r="C155" s="81">
        <v>10.7436557186822</v>
      </c>
      <c r="D155" s="81">
        <v>17.9423699251155</v>
      </c>
      <c r="E155" s="81">
        <v>19.848537265670601</v>
      </c>
      <c r="F155" s="81">
        <v>15.152940243752999</v>
      </c>
      <c r="G155" s="81">
        <v>9.4985837531622295</v>
      </c>
      <c r="H155" s="81">
        <v>7.2671841553330898</v>
      </c>
      <c r="I155" s="81">
        <v>2.84438582455837</v>
      </c>
      <c r="J155" s="81">
        <v>1.7128298269512101</v>
      </c>
      <c r="K155" s="81">
        <v>2.33194231226621</v>
      </c>
      <c r="L155" s="81">
        <v>0.77262931811138302</v>
      </c>
      <c r="M155" s="81">
        <v>1.27804565143751</v>
      </c>
      <c r="N155" s="81"/>
      <c r="O155" s="79">
        <v>0.394062574325931</v>
      </c>
      <c r="P155" s="81">
        <v>0.718574095295754</v>
      </c>
      <c r="Q155" s="81">
        <v>100</v>
      </c>
      <c r="R155" s="57"/>
    </row>
    <row r="156" spans="1:18" s="55" customFormat="1" ht="15.75" hidden="1" x14ac:dyDescent="0.2">
      <c r="A156" s="82" t="s">
        <v>71</v>
      </c>
      <c r="B156" s="83">
        <v>10.2668858253128</v>
      </c>
      <c r="C156" s="83">
        <v>11.116283930793999</v>
      </c>
      <c r="D156" s="83">
        <v>17.590094155875001</v>
      </c>
      <c r="E156" s="83">
        <v>19.832828191656098</v>
      </c>
      <c r="F156" s="83">
        <v>14.405801370058199</v>
      </c>
      <c r="G156" s="83">
        <v>8.8984902756268305</v>
      </c>
      <c r="H156" s="83">
        <v>7.6015904837008703</v>
      </c>
      <c r="I156" s="83">
        <v>2.9593543054222802</v>
      </c>
      <c r="J156" s="83">
        <v>1.7610283987800599</v>
      </c>
      <c r="K156" s="83">
        <v>2.1410722938499398</v>
      </c>
      <c r="L156" s="83">
        <v>1.03395692202449</v>
      </c>
      <c r="M156" s="83">
        <v>1.04440812913892</v>
      </c>
      <c r="N156" s="83"/>
      <c r="O156" s="84">
        <v>0.49381953615642599</v>
      </c>
      <c r="P156" s="83">
        <v>0.85438618160397495</v>
      </c>
      <c r="Q156" s="83">
        <v>100</v>
      </c>
      <c r="R156" s="85"/>
    </row>
    <row r="157" spans="1:18" s="55" customFormat="1" ht="15.75" hidden="1" x14ac:dyDescent="0.2">
      <c r="A157" s="80" t="s">
        <v>72</v>
      </c>
      <c r="B157" s="81">
        <v>14.3621497529252</v>
      </c>
      <c r="C157" s="81">
        <v>10.701975252124001</v>
      </c>
      <c r="D157" s="81">
        <v>19.079966069288702</v>
      </c>
      <c r="E157" s="81">
        <v>17.180620447292899</v>
      </c>
      <c r="F157" s="81">
        <v>13.8934144797964</v>
      </c>
      <c r="G157" s="81">
        <v>8.1277181596628498</v>
      </c>
      <c r="H157" s="81">
        <v>7.1791393448141196</v>
      </c>
      <c r="I157" s="81">
        <v>2.9675907848496701</v>
      </c>
      <c r="J157" s="81">
        <v>1.7448397043180901</v>
      </c>
      <c r="K157" s="81">
        <v>1.4829538569255001</v>
      </c>
      <c r="L157" s="81">
        <v>0.90061129138671603</v>
      </c>
      <c r="M157" s="81">
        <v>1.3259233327498701</v>
      </c>
      <c r="N157" s="81"/>
      <c r="O157" s="86">
        <v>0.41588684377061802</v>
      </c>
      <c r="P157" s="81">
        <v>0.637210680095329</v>
      </c>
      <c r="Q157" s="81">
        <v>100</v>
      </c>
      <c r="R157" s="85"/>
    </row>
    <row r="158" spans="1:18" s="55" customFormat="1" ht="16.5" hidden="1" thickBot="1" x14ac:dyDescent="0.25">
      <c r="A158" s="87" t="s">
        <v>73</v>
      </c>
      <c r="B158" s="88">
        <v>14.2335232014994</v>
      </c>
      <c r="C158" s="88">
        <v>11.2731173033839</v>
      </c>
      <c r="D158" s="88">
        <v>18.8469169607427</v>
      </c>
      <c r="E158" s="88">
        <v>17.693980349377</v>
      </c>
      <c r="F158" s="88">
        <v>14.3878215922569</v>
      </c>
      <c r="G158" s="88">
        <v>8.2105779508880907</v>
      </c>
      <c r="H158" s="88">
        <v>6.64837538254287</v>
      </c>
      <c r="I158" s="88">
        <v>2.80317894952631</v>
      </c>
      <c r="J158" s="88">
        <v>1.50235016765994</v>
      </c>
      <c r="K158" s="88">
        <v>1.4796538444642899</v>
      </c>
      <c r="L158" s="88">
        <v>0.80700071749666902</v>
      </c>
      <c r="M158" s="88">
        <v>0.87252719898086195</v>
      </c>
      <c r="N158" s="88"/>
      <c r="O158" s="89">
        <v>0.48247990277188002</v>
      </c>
      <c r="P158" s="88">
        <v>0.75849647840920698</v>
      </c>
      <c r="Q158" s="88">
        <v>100</v>
      </c>
      <c r="R158" s="85"/>
    </row>
    <row r="159" spans="1:18" s="55" customFormat="1" ht="15" hidden="1" x14ac:dyDescent="0.2">
      <c r="A159" s="56" t="s">
        <v>135</v>
      </c>
      <c r="B159" s="77"/>
      <c r="C159" s="77"/>
      <c r="D159" s="77"/>
      <c r="E159" s="77"/>
      <c r="F159" s="77"/>
      <c r="G159" s="77"/>
      <c r="H159" s="77"/>
      <c r="I159" s="77"/>
      <c r="J159" s="77"/>
      <c r="K159" s="77"/>
      <c r="L159" s="77"/>
      <c r="M159" s="77"/>
      <c r="N159" s="77"/>
      <c r="O159" s="77"/>
      <c r="P159" s="77"/>
      <c r="Q159" s="77"/>
      <c r="R159" s="57"/>
    </row>
    <row r="160" spans="1:18" s="55" customFormat="1" hidden="1" x14ac:dyDescent="0.2">
      <c r="A160" s="60" t="s">
        <v>136</v>
      </c>
      <c r="B160" s="62"/>
      <c r="C160" s="62"/>
      <c r="D160" s="62"/>
      <c r="E160" s="62"/>
      <c r="F160" s="62"/>
      <c r="G160" s="62"/>
      <c r="H160" s="62"/>
      <c r="I160" s="62"/>
      <c r="J160" s="62"/>
      <c r="K160" s="62"/>
      <c r="L160" s="62"/>
      <c r="M160" s="62"/>
      <c r="N160" s="62"/>
      <c r="O160" s="62"/>
      <c r="P160" s="62"/>
      <c r="Q160" s="57" t="s">
        <v>137</v>
      </c>
      <c r="R160" s="62"/>
    </row>
    <row r="161" spans="1:25" s="55" customFormat="1" hidden="1" x14ac:dyDescent="0.2">
      <c r="A161" s="90" t="s">
        <v>143</v>
      </c>
      <c r="B161" s="62"/>
      <c r="C161" s="62"/>
      <c r="D161" s="62"/>
      <c r="E161" s="62"/>
      <c r="F161" s="62"/>
      <c r="G161" s="62"/>
      <c r="H161" s="62"/>
      <c r="I161" s="62"/>
      <c r="J161" s="62"/>
      <c r="K161" s="62"/>
      <c r="L161" s="62"/>
      <c r="M161" s="62"/>
      <c r="N161" s="62"/>
      <c r="O161" s="62"/>
      <c r="P161" s="62"/>
      <c r="Q161" s="57" t="s">
        <v>138</v>
      </c>
      <c r="R161" s="62"/>
    </row>
    <row r="162" spans="1:25" s="55" customFormat="1" ht="15" hidden="1" x14ac:dyDescent="0.2">
      <c r="A162" s="91" t="s">
        <v>58</v>
      </c>
      <c r="B162" s="92"/>
      <c r="C162" s="92"/>
      <c r="D162" s="92"/>
      <c r="E162" s="92"/>
      <c r="F162" s="57"/>
      <c r="G162" s="57"/>
      <c r="H162" s="57"/>
      <c r="I162" s="57"/>
      <c r="J162" s="57"/>
      <c r="K162" s="60"/>
      <c r="L162" s="57"/>
      <c r="M162" s="57"/>
      <c r="N162" s="57"/>
      <c r="O162" s="57"/>
      <c r="P162" s="57"/>
      <c r="Q162" s="57"/>
      <c r="R162" s="60"/>
    </row>
    <row r="163" spans="1:25" s="55" customFormat="1" ht="15" hidden="1" x14ac:dyDescent="0.2">
      <c r="A163" s="56" t="s">
        <v>139</v>
      </c>
      <c r="B163" s="62"/>
      <c r="C163" s="62"/>
      <c r="D163" s="62"/>
      <c r="E163" s="62"/>
      <c r="F163" s="62"/>
      <c r="G163" s="62"/>
      <c r="H163" s="62"/>
      <c r="I163" s="62"/>
      <c r="J163" s="62"/>
      <c r="K163" s="62"/>
      <c r="L163" s="62"/>
      <c r="M163" s="62"/>
      <c r="N163" s="62"/>
      <c r="O163" s="62"/>
      <c r="P163" s="62"/>
      <c r="Q163" s="62"/>
      <c r="R163" s="62"/>
    </row>
    <row r="164" spans="1:25" s="55" customFormat="1" ht="15" hidden="1" x14ac:dyDescent="0.2">
      <c r="A164" s="93" t="s">
        <v>140</v>
      </c>
      <c r="B164" s="62"/>
      <c r="C164" s="62"/>
      <c r="D164" s="62"/>
      <c r="E164" s="62"/>
      <c r="F164" s="62"/>
      <c r="G164" s="62"/>
      <c r="H164" s="62"/>
      <c r="I164" s="62"/>
      <c r="J164" s="62"/>
      <c r="K164" s="62"/>
      <c r="L164" s="62"/>
      <c r="M164" s="62"/>
      <c r="N164" s="62"/>
      <c r="O164" s="62"/>
      <c r="P164" s="62"/>
      <c r="Q164" s="62"/>
      <c r="R164" s="62"/>
    </row>
    <row r="165" spans="1:25" s="55" customFormat="1" hidden="1" x14ac:dyDescent="0.2"/>
    <row r="166" spans="1:25" s="55" customFormat="1" hidden="1" x14ac:dyDescent="0.2"/>
    <row r="167" spans="1:25" s="55" customFormat="1" x14ac:dyDescent="0.2">
      <c r="Y167" s="357">
        <f>AVERAGE(Y41:AA41)</f>
        <v>2.3646874285346278</v>
      </c>
    </row>
    <row r="168" spans="1:25" x14ac:dyDescent="0.2">
      <c r="A168" s="45"/>
      <c r="B168" s="45"/>
      <c r="C168" s="51"/>
      <c r="D168" s="52"/>
      <c r="E168" s="51"/>
      <c r="F168" s="51"/>
      <c r="G168" s="51"/>
      <c r="H168" s="51"/>
      <c r="I168" s="45"/>
      <c r="J168" s="45"/>
      <c r="K168" s="45"/>
      <c r="L168" s="45"/>
      <c r="M168" s="45"/>
      <c r="N168" s="45"/>
      <c r="O168" s="45"/>
      <c r="P168" s="45"/>
      <c r="Q168" s="45"/>
      <c r="R168" s="45"/>
    </row>
    <row r="169" spans="1:25" x14ac:dyDescent="0.2">
      <c r="A169" s="45"/>
      <c r="B169" s="46"/>
      <c r="C169" s="50"/>
      <c r="D169" s="50"/>
      <c r="E169" s="50"/>
      <c r="F169" s="50"/>
      <c r="G169" s="50"/>
      <c r="H169" s="50"/>
      <c r="I169" s="45"/>
      <c r="J169" s="45"/>
      <c r="K169" s="45"/>
      <c r="L169" s="45"/>
      <c r="M169" s="45"/>
      <c r="N169" s="45"/>
      <c r="O169" s="45"/>
      <c r="P169" s="45"/>
      <c r="Q169" s="45"/>
      <c r="R169" s="45"/>
    </row>
    <row r="170" spans="1:25" x14ac:dyDescent="0.2">
      <c r="B170" s="46"/>
      <c r="C170" s="50"/>
      <c r="D170" s="50"/>
      <c r="E170" s="50"/>
      <c r="F170" s="50"/>
      <c r="G170" s="50"/>
      <c r="H170" s="50"/>
    </row>
    <row r="171" spans="1:25" x14ac:dyDescent="0.2">
      <c r="B171" s="46"/>
      <c r="C171" s="50"/>
      <c r="D171" s="50"/>
      <c r="E171" s="50"/>
      <c r="F171" s="50"/>
      <c r="G171" s="50"/>
      <c r="H171" s="50"/>
    </row>
    <row r="172" spans="1:25" x14ac:dyDescent="0.2">
      <c r="B172" s="46"/>
      <c r="C172" s="50"/>
      <c r="D172" s="50"/>
      <c r="E172" s="50"/>
      <c r="F172" s="50"/>
      <c r="G172" s="50"/>
      <c r="H172" s="50"/>
    </row>
    <row r="173" spans="1:25" x14ac:dyDescent="0.2">
      <c r="B173" s="46"/>
      <c r="C173" s="50"/>
      <c r="D173" s="50"/>
      <c r="E173" s="50"/>
      <c r="F173" s="50"/>
      <c r="G173" s="50"/>
      <c r="H173" s="50"/>
    </row>
    <row r="174" spans="1:25" x14ac:dyDescent="0.2">
      <c r="B174" s="46"/>
      <c r="C174" s="50"/>
      <c r="D174" s="50"/>
      <c r="E174" s="50"/>
      <c r="F174" s="50"/>
      <c r="G174" s="50"/>
      <c r="H174" s="50"/>
    </row>
    <row r="175" spans="1:25" x14ac:dyDescent="0.2">
      <c r="B175" s="46"/>
      <c r="C175" s="50"/>
      <c r="D175" s="50"/>
      <c r="E175" s="50"/>
      <c r="F175" s="50"/>
      <c r="G175" s="50"/>
      <c r="H175" s="50"/>
    </row>
    <row r="176" spans="1:25" x14ac:dyDescent="0.2">
      <c r="B176" s="46"/>
      <c r="C176" s="50"/>
      <c r="D176" s="50"/>
      <c r="E176" s="50"/>
      <c r="F176" s="50"/>
      <c r="G176" s="50"/>
      <c r="H176" s="50"/>
    </row>
    <row r="177" spans="2:28" x14ac:dyDescent="0.2">
      <c r="B177" s="46"/>
      <c r="C177" s="50"/>
      <c r="D177" s="50"/>
      <c r="E177" s="50"/>
      <c r="F177" s="50"/>
      <c r="G177" s="50"/>
      <c r="H177" s="50"/>
    </row>
    <row r="178" spans="2:28" x14ac:dyDescent="0.2">
      <c r="B178" s="46"/>
      <c r="C178" s="50"/>
      <c r="D178" s="50"/>
      <c r="E178" s="50"/>
      <c r="F178" s="50"/>
      <c r="G178" s="50"/>
      <c r="H178" s="50"/>
    </row>
    <row r="179" spans="2:28" x14ac:dyDescent="0.2">
      <c r="B179" s="46"/>
      <c r="C179" s="50"/>
      <c r="D179" s="50"/>
      <c r="E179" s="50"/>
      <c r="F179" s="50"/>
      <c r="G179" s="50"/>
      <c r="H179" s="50"/>
    </row>
    <row r="180" spans="2:28" x14ac:dyDescent="0.2">
      <c r="B180" s="46"/>
      <c r="C180" s="50"/>
      <c r="D180" s="50"/>
      <c r="E180" s="50"/>
      <c r="F180" s="50"/>
      <c r="G180" s="50"/>
      <c r="H180" s="50"/>
    </row>
    <row r="181" spans="2:28" x14ac:dyDescent="0.2">
      <c r="B181" s="45"/>
      <c r="C181" s="49"/>
      <c r="D181" s="45"/>
      <c r="E181" s="45"/>
      <c r="F181" s="45"/>
      <c r="G181" s="45"/>
      <c r="H181" s="45"/>
    </row>
    <row r="182" spans="2:28" x14ac:dyDescent="0.2">
      <c r="B182" s="45"/>
      <c r="C182" s="49"/>
      <c r="D182" s="45"/>
      <c r="E182" s="45"/>
      <c r="F182" s="45"/>
      <c r="G182" s="45"/>
      <c r="H182" s="45"/>
    </row>
    <row r="183" spans="2:28" x14ac:dyDescent="0.2">
      <c r="B183" s="45"/>
      <c r="C183" s="49"/>
      <c r="D183" s="45"/>
      <c r="E183" s="45"/>
      <c r="F183" s="45"/>
      <c r="G183" s="45"/>
      <c r="H183" s="45"/>
      <c r="I183" s="45"/>
    </row>
    <row r="191" spans="2:28" x14ac:dyDescent="0.2">
      <c r="P191" s="104"/>
      <c r="Q191" s="101"/>
      <c r="R191" s="101"/>
      <c r="S191" s="101"/>
      <c r="T191" s="101"/>
      <c r="U191" s="101"/>
      <c r="V191" s="101"/>
      <c r="W191" s="101"/>
      <c r="X191" s="101"/>
      <c r="Y191" s="101"/>
      <c r="Z191" s="101"/>
      <c r="AA191" s="101"/>
      <c r="AB191" s="101"/>
    </row>
    <row r="192" spans="2:28" x14ac:dyDescent="0.2">
      <c r="P192" s="104"/>
      <c r="Q192" s="101"/>
      <c r="R192" s="101"/>
      <c r="S192" s="101"/>
      <c r="T192" s="101"/>
      <c r="U192" s="101"/>
      <c r="V192" s="101"/>
      <c r="W192" s="101"/>
      <c r="X192" s="101"/>
      <c r="Y192" s="101"/>
      <c r="Z192" s="101"/>
      <c r="AA192" s="101"/>
      <c r="AB192" s="101"/>
    </row>
    <row r="193" spans="16:28" x14ac:dyDescent="0.2">
      <c r="P193" s="104"/>
      <c r="Q193" s="101"/>
      <c r="R193" s="101"/>
      <c r="S193" s="101"/>
      <c r="T193" s="101"/>
      <c r="U193" s="101"/>
      <c r="V193" s="101"/>
      <c r="W193" s="101"/>
      <c r="X193" s="101"/>
      <c r="Y193" s="101"/>
      <c r="Z193" s="101"/>
      <c r="AA193" s="101"/>
      <c r="AB193" s="101"/>
    </row>
    <row r="194" spans="16:28" x14ac:dyDescent="0.2">
      <c r="P194" s="104"/>
      <c r="Q194" s="101"/>
      <c r="R194" s="101"/>
      <c r="S194" s="101"/>
      <c r="T194" s="101"/>
      <c r="U194" s="101"/>
      <c r="V194" s="101"/>
      <c r="W194" s="101"/>
      <c r="X194" s="101"/>
      <c r="Y194" s="101"/>
      <c r="Z194" s="101"/>
      <c r="AA194" s="101"/>
      <c r="AB194" s="101"/>
    </row>
    <row r="195" spans="16:28" x14ac:dyDescent="0.2">
      <c r="P195" s="104"/>
      <c r="Q195" s="101"/>
      <c r="R195" s="101"/>
      <c r="S195" s="101"/>
      <c r="T195" s="101"/>
      <c r="U195" s="101"/>
      <c r="V195" s="101"/>
      <c r="W195" s="101"/>
      <c r="X195" s="101"/>
      <c r="Y195" s="101"/>
      <c r="Z195" s="101"/>
      <c r="AA195" s="101"/>
      <c r="AB195" s="101"/>
    </row>
    <row r="196" spans="16:28" x14ac:dyDescent="0.2">
      <c r="P196" s="104"/>
      <c r="Q196" s="101"/>
      <c r="R196" s="101"/>
      <c r="S196" s="101"/>
      <c r="T196" s="101"/>
      <c r="U196" s="101"/>
      <c r="V196" s="101"/>
      <c r="W196" s="101"/>
      <c r="X196" s="101"/>
      <c r="Y196" s="101"/>
      <c r="Z196" s="101"/>
      <c r="AA196" s="101"/>
      <c r="AB196" s="101"/>
    </row>
    <row r="197" spans="16:28" x14ac:dyDescent="0.2">
      <c r="P197" s="104"/>
      <c r="Q197" s="101"/>
      <c r="R197" s="101"/>
      <c r="S197" s="101"/>
      <c r="T197" s="101"/>
      <c r="U197" s="101"/>
      <c r="V197" s="101"/>
      <c r="W197" s="101"/>
      <c r="X197" s="101"/>
      <c r="Y197" s="101"/>
      <c r="Z197" s="101"/>
      <c r="AA197" s="101"/>
      <c r="AB197" s="101"/>
    </row>
    <row r="198" spans="16:28" x14ac:dyDescent="0.2">
      <c r="P198" s="104"/>
      <c r="Q198" s="101"/>
      <c r="R198" s="101"/>
      <c r="S198" s="101"/>
      <c r="T198" s="101"/>
      <c r="U198" s="101"/>
      <c r="V198" s="101"/>
      <c r="W198" s="101"/>
      <c r="X198" s="101"/>
      <c r="Y198" s="101"/>
      <c r="Z198" s="101"/>
      <c r="AA198" s="101"/>
      <c r="AB198" s="101"/>
    </row>
    <row r="199" spans="16:28" x14ac:dyDescent="0.2">
      <c r="Q199" s="101"/>
      <c r="R199" s="101"/>
      <c r="S199" s="101"/>
      <c r="T199" s="101"/>
      <c r="U199" s="101"/>
      <c r="V199" s="101"/>
      <c r="W199" s="101"/>
      <c r="X199" s="101"/>
      <c r="Y199" s="101"/>
      <c r="Z199" s="101"/>
      <c r="AA199" s="101"/>
      <c r="AB199" s="101"/>
    </row>
    <row r="211" spans="17:38" x14ac:dyDescent="0.2">
      <c r="Q211" t="s">
        <v>152</v>
      </c>
    </row>
    <row r="212" spans="17:38" x14ac:dyDescent="0.2">
      <c r="Q212" s="101"/>
      <c r="R212" s="102">
        <v>2001</v>
      </c>
      <c r="S212" s="102">
        <v>2002</v>
      </c>
      <c r="T212" s="102">
        <v>2003</v>
      </c>
      <c r="U212" s="102">
        <v>2004</v>
      </c>
      <c r="V212" s="102">
        <v>2005</v>
      </c>
      <c r="W212" s="103">
        <v>2006</v>
      </c>
      <c r="X212" s="103">
        <v>2007</v>
      </c>
      <c r="Y212" s="103">
        <v>2008</v>
      </c>
      <c r="Z212" s="103">
        <v>2009</v>
      </c>
      <c r="AA212" s="103">
        <v>2010</v>
      </c>
      <c r="AB212" s="103">
        <v>2011</v>
      </c>
      <c r="AC212" s="103">
        <v>2012</v>
      </c>
      <c r="AD212" s="103">
        <v>2013</v>
      </c>
      <c r="AE212" s="103">
        <v>2014</v>
      </c>
      <c r="AF212" s="103">
        <v>2015</v>
      </c>
      <c r="AG212" s="103">
        <v>2016</v>
      </c>
      <c r="AH212" s="103">
        <v>2017</v>
      </c>
      <c r="AI212" s="103">
        <v>2018</v>
      </c>
      <c r="AJ212" s="103">
        <v>2019</v>
      </c>
      <c r="AK212" s="103">
        <v>2020</v>
      </c>
      <c r="AL212" s="103">
        <v>2021</v>
      </c>
    </row>
    <row r="213" spans="17:38" ht="22.5" x14ac:dyDescent="0.2">
      <c r="Q213" s="104" t="s">
        <v>148</v>
      </c>
      <c r="R213" s="158">
        <f t="shared" ref="R213:AL213" si="75">SUM(B24:B26)</f>
        <v>0.67726451211691308</v>
      </c>
      <c r="S213" s="158">
        <f t="shared" si="75"/>
        <v>2.0225656653606152</v>
      </c>
      <c r="T213" s="158">
        <f t="shared" si="75"/>
        <v>3.419017744788722</v>
      </c>
      <c r="U213" s="158">
        <f t="shared" si="75"/>
        <v>3.8409811760709811</v>
      </c>
      <c r="V213" s="158">
        <f t="shared" si="75"/>
        <v>3.3976974607096628</v>
      </c>
      <c r="W213" s="158">
        <f t="shared" si="75"/>
        <v>4.5023865498325852</v>
      </c>
      <c r="X213" s="158">
        <f t="shared" si="75"/>
        <v>5.1139505490165096</v>
      </c>
      <c r="Y213" s="158">
        <f t="shared" si="75"/>
        <v>9.9694210855514616</v>
      </c>
      <c r="Z213" s="158">
        <f t="shared" si="75"/>
        <v>18.321590445298909</v>
      </c>
      <c r="AA213" s="158">
        <f t="shared" si="75"/>
        <v>23.197571750156559</v>
      </c>
      <c r="AB213" s="158">
        <f t="shared" si="75"/>
        <v>28.624138670990199</v>
      </c>
      <c r="AC213" s="158">
        <f t="shared" si="75"/>
        <v>33.913162580468423</v>
      </c>
      <c r="AD213" s="158">
        <f t="shared" si="75"/>
        <v>44.913164665523155</v>
      </c>
      <c r="AE213" s="158">
        <f t="shared" si="75"/>
        <v>53.594198206947411</v>
      </c>
      <c r="AF213" s="158">
        <f t="shared" si="75"/>
        <v>57.370596960420556</v>
      </c>
      <c r="AG213" s="158">
        <f t="shared" si="75"/>
        <v>61.797135640608886</v>
      </c>
      <c r="AH213" s="158">
        <f t="shared" si="75"/>
        <v>60.406618829157352</v>
      </c>
      <c r="AI213" s="158">
        <f t="shared" si="75"/>
        <v>53.397152151885237</v>
      </c>
      <c r="AJ213" s="158">
        <f t="shared" si="75"/>
        <v>44.640104418664833</v>
      </c>
      <c r="AK213" s="158">
        <f t="shared" si="75"/>
        <v>32.34016236231691</v>
      </c>
      <c r="AL213" s="158">
        <f t="shared" si="75"/>
        <v>34.245180118032025</v>
      </c>
    </row>
    <row r="214" spans="17:38" ht="22.5" x14ac:dyDescent="0.2">
      <c r="Q214" s="104" t="s">
        <v>149</v>
      </c>
      <c r="R214" s="158">
        <f t="shared" ref="R214:AL214" si="76">SUM(B27:B29)</f>
        <v>20.784344209728509</v>
      </c>
      <c r="S214" s="158">
        <f t="shared" si="76"/>
        <v>26.08656218255696</v>
      </c>
      <c r="T214" s="158">
        <f t="shared" si="76"/>
        <v>32.358707347765034</v>
      </c>
      <c r="U214" s="158">
        <f t="shared" si="76"/>
        <v>34.390276368877409</v>
      </c>
      <c r="V214" s="158">
        <f t="shared" si="76"/>
        <v>33.644735611590463</v>
      </c>
      <c r="W214" s="158">
        <f t="shared" si="76"/>
        <v>33.937349250450339</v>
      </c>
      <c r="X214" s="158">
        <f t="shared" si="76"/>
        <v>37.090706216920765</v>
      </c>
      <c r="Y214" s="158">
        <f t="shared" si="76"/>
        <v>41.703732017513374</v>
      </c>
      <c r="Z214" s="158">
        <f t="shared" si="76"/>
        <v>43.817799067729261</v>
      </c>
      <c r="AA214" s="158">
        <f t="shared" si="76"/>
        <v>46.257482496177651</v>
      </c>
      <c r="AB214" s="158">
        <f t="shared" si="76"/>
        <v>47.846379437781643</v>
      </c>
      <c r="AC214" s="158">
        <f t="shared" si="76"/>
        <v>48.67004519928777</v>
      </c>
      <c r="AD214" s="158">
        <f t="shared" si="76"/>
        <v>40.442753001715268</v>
      </c>
      <c r="AE214" s="158">
        <f t="shared" si="76"/>
        <v>33.328837213484761</v>
      </c>
      <c r="AF214" s="158">
        <f t="shared" si="76"/>
        <v>31.394861298335943</v>
      </c>
      <c r="AG214" s="158">
        <f t="shared" si="76"/>
        <v>29.157755876619134</v>
      </c>
      <c r="AH214" s="158">
        <f t="shared" si="76"/>
        <v>30.540034505744423</v>
      </c>
      <c r="AI214" s="158">
        <f t="shared" si="76"/>
        <v>33.368886992693724</v>
      </c>
      <c r="AJ214" s="158">
        <f t="shared" si="76"/>
        <v>38.362044715492893</v>
      </c>
      <c r="AK214" s="158">
        <f t="shared" si="76"/>
        <v>42.581357298867218</v>
      </c>
      <c r="AL214" s="158">
        <f t="shared" si="76"/>
        <v>41.523581123543558</v>
      </c>
    </row>
    <row r="215" spans="17:38" ht="22.5" x14ac:dyDescent="0.2">
      <c r="Q215" s="104" t="s">
        <v>150</v>
      </c>
      <c r="R215" s="158">
        <f t="shared" ref="R215:AL215" si="77">SUM(B30:B32)</f>
        <v>31.911596089939177</v>
      </c>
      <c r="S215" s="158">
        <f t="shared" si="77"/>
        <v>40.08171890872152</v>
      </c>
      <c r="T215" s="158">
        <f t="shared" si="77"/>
        <v>39.885196870497694</v>
      </c>
      <c r="U215" s="158">
        <f t="shared" si="77"/>
        <v>39.683100692643478</v>
      </c>
      <c r="V215" s="158">
        <f t="shared" si="77"/>
        <v>42.13577992488937</v>
      </c>
      <c r="W215" s="158">
        <f t="shared" si="77"/>
        <v>41.914226686613951</v>
      </c>
      <c r="X215" s="158">
        <f t="shared" si="77"/>
        <v>39.562267951654945</v>
      </c>
      <c r="Y215" s="158">
        <f t="shared" si="77"/>
        <v>34.302244770310658</v>
      </c>
      <c r="Z215" s="158">
        <f t="shared" si="77"/>
        <v>28.374111228062642</v>
      </c>
      <c r="AA215" s="158">
        <f t="shared" si="77"/>
        <v>22.035351797209543</v>
      </c>
      <c r="AB215" s="158">
        <f t="shared" si="77"/>
        <v>17.655158436851767</v>
      </c>
      <c r="AC215" s="158">
        <f t="shared" si="77"/>
        <v>12.820161621695657</v>
      </c>
      <c r="AD215" s="158">
        <f t="shared" si="77"/>
        <v>11.251559332605645</v>
      </c>
      <c r="AE215" s="158">
        <f t="shared" si="77"/>
        <v>10.064564281025476</v>
      </c>
      <c r="AF215" s="158">
        <f t="shared" si="77"/>
        <v>9.1209925746256886</v>
      </c>
      <c r="AG215" s="158">
        <f t="shared" si="77"/>
        <v>7.093814298385027</v>
      </c>
      <c r="AH215" s="158">
        <f t="shared" si="77"/>
        <v>7.1403364310081159</v>
      </c>
      <c r="AI215" s="158">
        <f t="shared" si="77"/>
        <v>10.571169537624659</v>
      </c>
      <c r="AJ215" s="158">
        <f t="shared" si="77"/>
        <v>13.522667176757846</v>
      </c>
      <c r="AK215" s="158">
        <f t="shared" si="77"/>
        <v>17.495831343599054</v>
      </c>
      <c r="AL215" s="158">
        <f t="shared" si="77"/>
        <v>17.35663153636672</v>
      </c>
    </row>
    <row r="216" spans="17:38" ht="22.5" x14ac:dyDescent="0.2">
      <c r="Q216" s="104" t="s">
        <v>151</v>
      </c>
      <c r="R216" s="158">
        <f t="shared" ref="R216:AL216" si="78">SUM(B33:B36)</f>
        <v>21.019492003031658</v>
      </c>
      <c r="S216" s="158">
        <f t="shared" si="78"/>
        <v>24.108892033086633</v>
      </c>
      <c r="T216" s="158">
        <f t="shared" si="78"/>
        <v>22.348312147794214</v>
      </c>
      <c r="U216" s="158">
        <f t="shared" si="78"/>
        <v>20.456621423751841</v>
      </c>
      <c r="V216" s="158">
        <f t="shared" si="78"/>
        <v>19.79061560194323</v>
      </c>
      <c r="W216" s="158">
        <f t="shared" si="78"/>
        <v>18.942285185072105</v>
      </c>
      <c r="X216" s="158">
        <f t="shared" si="78"/>
        <v>17.513231692866736</v>
      </c>
      <c r="Y216" s="158">
        <f t="shared" si="78"/>
        <v>13.429819074756178</v>
      </c>
      <c r="Z216" s="158">
        <f t="shared" si="78"/>
        <v>9.0810474083302903</v>
      </c>
      <c r="AA216" s="158">
        <f t="shared" si="78"/>
        <v>8.1434382528336151</v>
      </c>
      <c r="AB216" s="158">
        <f t="shared" si="78"/>
        <v>5.5625759996185113</v>
      </c>
      <c r="AC216" s="158">
        <f t="shared" si="78"/>
        <v>4.2114778797425014</v>
      </c>
      <c r="AD216" s="158">
        <f t="shared" si="78"/>
        <v>3.0290035864649925</v>
      </c>
      <c r="AE216" s="158">
        <f t="shared" si="78"/>
        <v>2.7534237952646863</v>
      </c>
      <c r="AF216" s="158">
        <f t="shared" si="78"/>
        <v>1.7857867425284146</v>
      </c>
      <c r="AG216" s="158">
        <f t="shared" si="78"/>
        <v>1.5722010364280599</v>
      </c>
      <c r="AH216" s="158">
        <f t="shared" si="78"/>
        <v>1.5831470807355998</v>
      </c>
      <c r="AI216" s="158">
        <f t="shared" si="78"/>
        <v>2.2286811370060264</v>
      </c>
      <c r="AJ216" s="158">
        <f t="shared" si="78"/>
        <v>3.0132886253417799</v>
      </c>
      <c r="AK216" s="158">
        <f t="shared" si="78"/>
        <v>6.9696803638669467</v>
      </c>
      <c r="AL216" s="158">
        <f t="shared" si="78"/>
        <v>5.8972673490468583</v>
      </c>
    </row>
    <row r="217" spans="17:38" x14ac:dyDescent="0.2">
      <c r="Q217" s="104" t="s">
        <v>103</v>
      </c>
      <c r="R217" s="158">
        <f t="shared" ref="R217:AL217" si="79">B37</f>
        <v>25.607303185183746</v>
      </c>
      <c r="S217" s="158">
        <f t="shared" si="79"/>
        <v>7.7002612102742711</v>
      </c>
      <c r="T217" s="158">
        <f t="shared" si="79"/>
        <v>1.9887658891543414</v>
      </c>
      <c r="U217" s="158">
        <f t="shared" si="79"/>
        <v>1.6290203386562991</v>
      </c>
      <c r="V217" s="158">
        <f t="shared" si="79"/>
        <v>1.031171400867267</v>
      </c>
      <c r="W217" s="158">
        <f t="shared" si="79"/>
        <v>0.70375232803102017</v>
      </c>
      <c r="X217" s="158">
        <f t="shared" si="79"/>
        <v>0.71984358954103789</v>
      </c>
      <c r="Y217" s="158">
        <f t="shared" si="79"/>
        <v>0.59478305186832525</v>
      </c>
      <c r="Z217" s="158">
        <f t="shared" si="79"/>
        <v>0.40545185057891009</v>
      </c>
      <c r="AA217" s="158">
        <f t="shared" si="79"/>
        <v>0.36615570362262834</v>
      </c>
      <c r="AB217" s="158">
        <f t="shared" si="79"/>
        <v>0.31174745475787419</v>
      </c>
      <c r="AC217" s="158">
        <f t="shared" si="79"/>
        <v>0.38515271880564306</v>
      </c>
      <c r="AD217" s="158">
        <f t="shared" si="79"/>
        <v>0.36351941369094026</v>
      </c>
      <c r="AE217" s="158">
        <f t="shared" si="79"/>
        <v>0.25897650327767135</v>
      </c>
      <c r="AF217" s="158">
        <f t="shared" si="79"/>
        <v>0.32776242408941109</v>
      </c>
      <c r="AG217" s="158">
        <f t="shared" si="79"/>
        <v>0.37909314795888505</v>
      </c>
      <c r="AH217" s="158">
        <f t="shared" si="79"/>
        <v>0.32986315335450739</v>
      </c>
      <c r="AI217" s="158">
        <f t="shared" si="79"/>
        <v>0.43411018079035785</v>
      </c>
      <c r="AJ217" s="158">
        <f t="shared" si="79"/>
        <v>0.46189506374264394</v>
      </c>
      <c r="AK217" s="158">
        <f t="shared" si="79"/>
        <v>0.61296863134986179</v>
      </c>
      <c r="AL217" s="158">
        <f t="shared" si="79"/>
        <v>0.97733987301082803</v>
      </c>
    </row>
  </sheetData>
  <hyperlinks>
    <hyperlink ref="A162" r:id="rId1" xr:uid="{00000000-0004-0000-0800-000000000000}"/>
    <hyperlink ref="A164" r:id="rId2" xr:uid="{00000000-0004-0000-0800-000001000000}"/>
  </hyperlinks>
  <pageMargins left="0.70866141732283472" right="0.70866141732283472" top="0.74803149606299213" bottom="0.74803149606299213" header="0.31496062992125984" footer="0.31496062992125984"/>
  <pageSetup paperSize="9" scale="64" orientation="portrait" r:id="rId3"/>
  <headerFooter>
    <oddHeader>&amp;R&amp;"Arial,Bold"&amp;14ENVIRONMENT AND EMISSIONS</oddHeader>
  </headerFooter>
  <drawing r:id="rId4"/>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A43376579</value>
    </field>
    <field name="Objective-Title">
      <value order="0">STS - Chapter 13 - Environment - Reference tables</value>
    </field>
    <field name="Objective-Description">
      <value order="0"/>
    </field>
    <field name="Objective-CreationStamp">
      <value order="0">2022-12-08T07:33:45Z</value>
    </field>
    <field name="Objective-IsApproved">
      <value order="0">false</value>
    </field>
    <field name="Objective-IsPublished">
      <value order="0">true</value>
    </field>
    <field name="Objective-DatePublished">
      <value order="0">2023-06-12T14:32:31Z</value>
    </field>
    <field name="Objective-ModificationStamp">
      <value order="0">2023-06-12T14:32:31Z</value>
    </field>
    <field name="Objective-Owner">
      <value order="0">Knight, Andrew A (U016789)</value>
    </field>
    <field name="Objective-Path">
      <value order="0">Objective Global Folder:SG File Plan:Business and industry:Transport:General:Research and analysis: Transport - general:Scottish Transport Statistics: 2023: Research and analysis: Transport: 2022-2027</value>
    </field>
    <field name="Objective-Parent">
      <value order="0">Scottish Transport Statistics: 2023: Research and analysis: Transport: 2022-2027</value>
    </field>
    <field name="Objective-State">
      <value order="0">Published</value>
    </field>
    <field name="Objective-VersionId">
      <value order="0">vA65833351</value>
    </field>
    <field name="Objective-Version">
      <value order="0">4.0</value>
    </field>
    <field name="Objective-VersionNumber">
      <value order="0">4</value>
    </field>
    <field name="Objective-VersionComment">
      <value order="0"/>
    </field>
    <field name="Objective-FileNumber">
      <value order="0">STAT/484</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Table 13.1a</vt:lpstr>
      <vt:lpstr>Table 13.1b</vt:lpstr>
      <vt:lpstr>Data for chart</vt:lpstr>
      <vt:lpstr>Table 13.1c and Chart 13.1</vt:lpstr>
      <vt:lpstr>Figures for Commentary</vt:lpstr>
      <vt:lpstr>T13.2-13.4</vt:lpstr>
      <vt:lpstr>T13.5</vt:lpstr>
      <vt:lpstr>T13.6a</vt:lpstr>
      <vt:lpstr>T13.6b</vt:lpstr>
      <vt:lpstr>T13.7-13.8</vt:lpstr>
      <vt:lpstr>T13.9-13.10</vt:lpstr>
      <vt:lpstr>T13.11</vt:lpstr>
      <vt:lpstr>'Data for chart'!Print_Area</vt:lpstr>
      <vt:lpstr>T13.11!Print_Area</vt:lpstr>
      <vt:lpstr>T13.5!Print_Area</vt:lpstr>
      <vt:lpstr>T13.6a!Print_Area</vt:lpstr>
      <vt:lpstr>T13.6b!Print_Area</vt:lpstr>
      <vt:lpstr>'T13.7-13.8'!Print_Area</vt:lpstr>
      <vt:lpstr>'T13.9-13.10'!Print_Area</vt:lpstr>
      <vt:lpstr>'Table 13.1a'!Print_Area</vt:lpstr>
      <vt:lpstr>'Table 13.1b'!Print_Area</vt:lpstr>
      <vt:lpstr>'Table 13.1c and Chart 13.1'!Print_Area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cp:lastPrinted>2021-03-10T15:41:29Z</cp:lastPrinted>
  <dcterms:created xsi:type="dcterms:W3CDTF">2013-12-16T15:13:30Z</dcterms:created>
  <dcterms:modified xsi:type="dcterms:W3CDTF">2023-06-12T14:32:23Z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A43376579</vt:lpwstr>
  </property>
  <property fmtid="{D5CDD505-2E9C-101B-9397-08002B2CF9AE}" pid="4" name="Objective-Title">
    <vt:lpwstr>STS - Chapter 13 - Environment - Reference tables</vt:lpwstr>
  </property>
  <property fmtid="{D5CDD505-2E9C-101B-9397-08002B2CF9AE}" pid="5" name="Objective-Comment">
    <vt:lpwstr/>
  </property>
  <property fmtid="{D5CDD505-2E9C-101B-9397-08002B2CF9AE}" pid="6" name="Objective-CreationStamp">
    <vt:filetime>2023-04-19T07:12:44Z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2023-06-12T14:32:31Z</vt:filetime>
  </property>
  <property fmtid="{D5CDD505-2E9C-101B-9397-08002B2CF9AE}" pid="10" name="Objective-ModificationStamp">
    <vt:filetime>2023-06-12T14:32:31Z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general:Scottish Transport Statistics: 2023: Research and analysis: Transport: 2022-2027:</vt:lpwstr>
  </property>
  <property fmtid="{D5CDD505-2E9C-101B-9397-08002B2CF9AE}" pid="13" name="Objective-Parent">
    <vt:lpwstr>Scottish Transport Statistics: 2023: Research and analysis: Transport: 2022-2027</vt:lpwstr>
  </property>
  <property fmtid="{D5CDD505-2E9C-101B-9397-08002B2CF9AE}" pid="14" name="Objective-State">
    <vt:lpwstr>Published</vt:lpwstr>
  </property>
  <property fmtid="{D5CDD505-2E9C-101B-9397-08002B2CF9AE}" pid="15" name="Objective-Version">
    <vt:lpwstr>4.0</vt:lpwstr>
  </property>
  <property fmtid="{D5CDD505-2E9C-101B-9397-08002B2CF9AE}" pid="16" name="Objective-VersionNumber">
    <vt:r8>4</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vA65833351</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y fmtid="{D5CDD505-2E9C-101B-9397-08002B2CF9AE}" pid="33" name="Objective-Required Redaction">
    <vt:lpwstr/>
  </property>
</Properties>
</file>