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scotsconnect-my.sharepoint.com/personal/andrew_caddle_transport_gov_scot/Documents/"/>
    </mc:Choice>
  </mc:AlternateContent>
  <xr:revisionPtr revIDLastSave="0" documentId="8_{DD2EBF53-1FA7-4770-9478-615384D470F8}" xr6:coauthVersionLast="47" xr6:coauthVersionMax="47" xr10:uidLastSave="{00000000-0000-0000-0000-000000000000}"/>
  <bookViews>
    <workbookView xWindow="-110" yWindow="-110" windowWidth="19420" windowHeight="10420" xr2:uid="{00000000-000D-0000-FFFF-FFFF00000000}"/>
  </bookViews>
  <sheets>
    <sheet name="Contents" sheetId="25" r:id="rId1"/>
    <sheet name="Notes" sheetId="7" r:id="rId2"/>
    <sheet name="Table 1a" sheetId="2" r:id="rId3"/>
    <sheet name="Table 1b" sheetId="19" r:id="rId4"/>
    <sheet name="Table 2a" sheetId="4" r:id="rId5"/>
    <sheet name="Table 2b" sheetId="20" r:id="rId6"/>
    <sheet name="Table 3" sheetId="5" r:id="rId7"/>
    <sheet name="Table 4" sheetId="8" r:id="rId8"/>
    <sheet name="Table 5" sheetId="9" r:id="rId9"/>
    <sheet name="Table 6" sheetId="13" r:id="rId10"/>
    <sheet name="Table 7" sheetId="14" r:id="rId11"/>
    <sheet name="Table 8" sheetId="15" r:id="rId12"/>
    <sheet name="Table 9" sheetId="16" r:id="rId13"/>
    <sheet name="Table 10" sheetId="17" r:id="rId14"/>
    <sheet name="Table 11" sheetId="18" r:id="rId15"/>
    <sheet name="2016 base" sheetId="12" r:id="rId16"/>
    <sheet name="Table 12" sheetId="6" r:id="rId17"/>
    <sheet name="Headline targets" sheetId="27" r:id="rId18"/>
    <sheet name="Other targets" sheetId="28" r:id="rId19"/>
  </sheets>
  <externalReferences>
    <externalReference r:id="rId20"/>
    <externalReference r:id="rId21"/>
  </externalReferences>
  <definedNames>
    <definedName name="\A" localSheetId="17">#REF!</definedName>
    <definedName name="\A">#REF!</definedName>
    <definedName name="\B" localSheetId="17">#REF!</definedName>
    <definedName name="\B">#REF!</definedName>
    <definedName name="\C" localSheetId="17">#REF!</definedName>
    <definedName name="\C">#REF!</definedName>
    <definedName name="\D" localSheetId="17">#REF!</definedName>
    <definedName name="\D">#REF!</definedName>
    <definedName name="\E" localSheetId="17">#REF!</definedName>
    <definedName name="\E">#REF!</definedName>
    <definedName name="\F" localSheetId="17">#REF!</definedName>
    <definedName name="\F">#REF!</definedName>
    <definedName name="\G" localSheetId="17">#REF!</definedName>
    <definedName name="\G">#REF!</definedName>
    <definedName name="__123Graph_AGRAPH1" hidden="1">[1]Table18b!$I$19:$L$19</definedName>
    <definedName name="__123Graph_BGRAPH1" hidden="1">[1]Table18b!$I$34:$L$34</definedName>
    <definedName name="_Fill" localSheetId="17" hidden="1">#REF!</definedName>
    <definedName name="_Fill" hidden="1">#REF!</definedName>
    <definedName name="_new2" localSheetId="17">#REF!</definedName>
    <definedName name="_new2">#REF!</definedName>
    <definedName name="_Order1" hidden="1">255</definedName>
    <definedName name="_Z">#REF!</definedName>
    <definedName name="aa">#REF!</definedName>
    <definedName name="b">#REF!</definedName>
    <definedName name="compnum" localSheetId="17">#REF!</definedName>
    <definedName name="compnum">#REF!</definedName>
    <definedName name="KEYA">'[1]Table A'!$AC$26</definedName>
    <definedName name="MACROS">[2]Table!$M$1:$IG$8163</definedName>
    <definedName name="MACROS2" localSheetId="17">#REF!</definedName>
    <definedName name="MACROS2">#REF!</definedName>
    <definedName name="new" localSheetId="17" hidden="1">#REF!</definedName>
    <definedName name="new" hidden="1">#REF!</definedName>
    <definedName name="_xlnm.Print_Area" localSheetId="0">Contents!$A$1:$M$15</definedName>
    <definedName name="_xlnm.Print_Area" localSheetId="3">'Table 1b'!$A$1:$M$27</definedName>
    <definedName name="_xlnm.Print_Area" localSheetId="4">'Table 2a'!$A$1:$M$52</definedName>
    <definedName name="_xlnm.Print_Area" localSheetId="6">'Table 3'!$A$1:$K$46</definedName>
    <definedName name="_xlnm.Print_Area" localSheetId="7">'Table 4'!$A$1:$L$40</definedName>
    <definedName name="SHEETA" localSheetId="17">#REF!</definedName>
    <definedName name="SHEETA">#REF!</definedName>
    <definedName name="sheetab">#REF!</definedName>
    <definedName name="SHEETB" localSheetId="17">#REF!</definedName>
    <definedName name="SHEETB">#REF!</definedName>
    <definedName name="SHEETC" localSheetId="17">#REF!</definedName>
    <definedName name="SHEETC">#REF!</definedName>
    <definedName name="SHEETD">[1]Table18b!$B$7:$M$75</definedName>
    <definedName name="SHEETE" localSheetId="17">#REF!</definedName>
    <definedName name="SHEETE">#REF!</definedName>
    <definedName name="SHEETF" localSheetId="17">#REF!</definedName>
    <definedName name="SHEETF">#REF!</definedName>
    <definedName name="SHEETG" localSheetId="17">#REF!</definedName>
    <definedName name="SHEETG">#REF!</definedName>
    <definedName name="test">#REF!</definedName>
    <definedName name="TIME">[2]Table!$E$1:$IG$8163</definedName>
    <definedName name="TIME2" localSheetId="17">#REF!</definedName>
    <definedName name="TIME2">#REF!</definedName>
    <definedName name="WHOLE">[2]Table!$BZ$371</definedName>
    <definedName name="WHOLE2" localSheetId="17">#REF!</definedName>
    <definedName name="WHOLE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2" i="27" l="1"/>
  <c r="B9" i="18"/>
  <c r="C9" i="18"/>
  <c r="D9" i="18"/>
  <c r="E9" i="18"/>
  <c r="F9" i="18"/>
  <c r="G9" i="18"/>
  <c r="B13" i="18"/>
  <c r="C13" i="18"/>
  <c r="D13" i="18"/>
  <c r="E13" i="18"/>
  <c r="F13" i="18"/>
  <c r="G13" i="18"/>
  <c r="B16" i="18"/>
  <c r="C16" i="18"/>
  <c r="D16" i="18"/>
  <c r="E16" i="18"/>
  <c r="F16" i="18"/>
  <c r="G16" i="18"/>
  <c r="B21" i="18"/>
  <c r="C21" i="18"/>
  <c r="D21" i="18"/>
  <c r="E21" i="18"/>
  <c r="F21" i="18"/>
  <c r="G21" i="18"/>
  <c r="B25" i="18"/>
  <c r="C25" i="18"/>
  <c r="D25" i="18"/>
  <c r="E25" i="18"/>
  <c r="F25" i="18"/>
  <c r="G25" i="18"/>
  <c r="B29" i="18"/>
  <c r="C29" i="18"/>
  <c r="D29" i="18"/>
  <c r="E29" i="18"/>
  <c r="F29" i="18"/>
  <c r="G29" i="18"/>
  <c r="B35" i="18"/>
  <c r="C35" i="18"/>
  <c r="D35" i="18"/>
  <c r="E35" i="18"/>
  <c r="F35" i="18"/>
  <c r="G35" i="18"/>
  <c r="B41" i="18"/>
  <c r="C41" i="18"/>
  <c r="D41" i="18"/>
  <c r="E41" i="18"/>
  <c r="F41" i="18"/>
  <c r="G41" i="18"/>
  <c r="B44" i="18"/>
  <c r="C44" i="18"/>
  <c r="D44" i="18"/>
  <c r="E44" i="18"/>
  <c r="F44" i="18"/>
  <c r="G44" i="18"/>
  <c r="B9" i="17"/>
  <c r="C9" i="17"/>
  <c r="D9" i="17"/>
  <c r="E9" i="17"/>
  <c r="F9" i="17"/>
  <c r="G9" i="17"/>
  <c r="B13" i="17"/>
  <c r="C13" i="17"/>
  <c r="D13" i="17"/>
  <c r="E13" i="17"/>
  <c r="F13" i="17"/>
  <c r="G13" i="17"/>
  <c r="B16" i="17"/>
  <c r="C16" i="17"/>
  <c r="D16" i="17"/>
  <c r="E16" i="17"/>
  <c r="F16" i="17"/>
  <c r="G16" i="17"/>
  <c r="B21" i="17"/>
  <c r="C21" i="17"/>
  <c r="D21" i="17"/>
  <c r="E21" i="17"/>
  <c r="F21" i="17"/>
  <c r="G21" i="17"/>
  <c r="B25" i="17"/>
  <c r="C25" i="17"/>
  <c r="D25" i="17"/>
  <c r="E25" i="17"/>
  <c r="F25" i="17"/>
  <c r="G25" i="17"/>
  <c r="B29" i="17"/>
  <c r="C29" i="17"/>
  <c r="D29" i="17"/>
  <c r="E29" i="17"/>
  <c r="F29" i="17"/>
  <c r="G29" i="17"/>
  <c r="B35" i="17"/>
  <c r="C35" i="17"/>
  <c r="D35" i="17"/>
  <c r="E35" i="17"/>
  <c r="F35" i="17"/>
  <c r="G35" i="17"/>
  <c r="B41" i="17"/>
  <c r="C41" i="17"/>
  <c r="D41" i="17"/>
  <c r="E41" i="17"/>
  <c r="F41" i="17"/>
  <c r="G41" i="17"/>
  <c r="B44" i="17"/>
  <c r="C44" i="17"/>
  <c r="D44" i="17"/>
  <c r="E44" i="17"/>
  <c r="F44" i="17"/>
  <c r="G44" i="17"/>
  <c r="I34" i="15"/>
  <c r="I34" i="14"/>
  <c r="I25" i="9"/>
  <c r="I26" i="9"/>
  <c r="I27" i="9"/>
  <c r="I28" i="9"/>
  <c r="I29" i="9"/>
  <c r="I30" i="9"/>
  <c r="I31" i="9"/>
  <c r="I32" i="9"/>
  <c r="I33" i="9"/>
  <c r="I34" i="9"/>
  <c r="C25" i="20"/>
  <c r="D25" i="20"/>
  <c r="E25" i="20"/>
  <c r="F25" i="20"/>
  <c r="C26" i="20"/>
  <c r="D26" i="20"/>
  <c r="E26" i="20"/>
  <c r="F26" i="20"/>
  <c r="B26" i="20"/>
  <c r="B25" i="20"/>
  <c r="F24" i="20"/>
  <c r="D50" i="4"/>
  <c r="I34" i="16" l="1"/>
  <c r="K34" i="16" s="1"/>
  <c r="I38" i="9"/>
  <c r="I34" i="13"/>
  <c r="C38" i="9"/>
  <c r="D38" i="9"/>
  <c r="E38" i="9"/>
  <c r="F38" i="9"/>
  <c r="G38" i="9"/>
  <c r="H38" i="9"/>
  <c r="B38" i="9"/>
  <c r="F52" i="4"/>
  <c r="E52" i="4"/>
  <c r="C52" i="4"/>
  <c r="B52" i="4"/>
  <c r="B51" i="4"/>
  <c r="B53" i="4" s="1"/>
  <c r="C26" i="19"/>
  <c r="D26" i="19"/>
  <c r="E26" i="19"/>
  <c r="B26" i="19"/>
  <c r="F24" i="19"/>
  <c r="D37" i="2"/>
  <c r="C11" i="27"/>
  <c r="W11" i="27"/>
  <c r="W111" i="27"/>
  <c r="G9" i="8"/>
  <c r="G10" i="8"/>
  <c r="G15" i="8"/>
  <c r="G16" i="8"/>
  <c r="G21" i="8"/>
  <c r="G22" i="8"/>
  <c r="G27" i="8"/>
  <c r="G28" i="8"/>
  <c r="G33" i="8"/>
  <c r="G34" i="8"/>
  <c r="D9" i="8"/>
  <c r="D10" i="8"/>
  <c r="D15" i="8"/>
  <c r="D16" i="8"/>
  <c r="D21" i="8"/>
  <c r="D22" i="8"/>
  <c r="D27" i="8"/>
  <c r="D28" i="8"/>
  <c r="D33" i="8"/>
  <c r="D34" i="8"/>
  <c r="F23" i="20"/>
  <c r="C51" i="4"/>
  <c r="C53" i="4" s="1"/>
  <c r="I33" i="16"/>
  <c r="K33" i="16" s="1"/>
  <c r="I33" i="15"/>
  <c r="I33" i="14"/>
  <c r="I33" i="13"/>
  <c r="K39" i="8"/>
  <c r="K40" i="8"/>
  <c r="K33" i="8"/>
  <c r="K34" i="8"/>
  <c r="K27" i="8"/>
  <c r="K28" i="8"/>
  <c r="K21" i="8"/>
  <c r="K22" i="8"/>
  <c r="K15" i="8" l="1"/>
  <c r="K16" i="8"/>
  <c r="D49" i="4"/>
  <c r="D52" i="4" s="1"/>
  <c r="F25" i="19"/>
  <c r="F26" i="19" s="1"/>
  <c r="D36" i="2"/>
  <c r="B11" i="28" l="1"/>
  <c r="C11" i="28" s="1"/>
  <c r="C12" i="28" s="1"/>
  <c r="U38" i="28" s="1"/>
  <c r="AG30" i="28"/>
  <c r="AH14" i="28"/>
  <c r="AD11" i="28"/>
  <c r="AE11" i="28" s="1"/>
  <c r="AH6" i="28"/>
  <c r="AG28" i="28" s="1"/>
  <c r="AG31" i="28" s="1"/>
  <c r="AG32" i="28" s="1"/>
  <c r="R156" i="28"/>
  <c r="R189" i="28" s="1"/>
  <c r="R155" i="28"/>
  <c r="R188" i="28" s="1"/>
  <c r="R154" i="28"/>
  <c r="R187" i="28" s="1"/>
  <c r="R153" i="28"/>
  <c r="R186" i="28" s="1"/>
  <c r="R152" i="28"/>
  <c r="R185" i="28" s="1"/>
  <c r="R151" i="28"/>
  <c r="R184" i="28" s="1"/>
  <c r="R150" i="28"/>
  <c r="R183" i="28" s="1"/>
  <c r="R149" i="28"/>
  <c r="R182" i="28" s="1"/>
  <c r="R148" i="28"/>
  <c r="R181" i="28" s="1"/>
  <c r="R147" i="28"/>
  <c r="R180" i="28" s="1"/>
  <c r="R146" i="28"/>
  <c r="R179" i="28" s="1"/>
  <c r="R145" i="28"/>
  <c r="R178" i="28" s="1"/>
  <c r="R144" i="28"/>
  <c r="R177" i="28" s="1"/>
  <c r="R143" i="28"/>
  <c r="R176" i="28" s="1"/>
  <c r="R142" i="28"/>
  <c r="R175" i="28" s="1"/>
  <c r="R52" i="28"/>
  <c r="R87" i="28" s="1"/>
  <c r="R120" i="28" s="1"/>
  <c r="R51" i="28"/>
  <c r="R86" i="28" s="1"/>
  <c r="R119" i="28" s="1"/>
  <c r="R50" i="28"/>
  <c r="R85" i="28" s="1"/>
  <c r="R118" i="28" s="1"/>
  <c r="R49" i="28"/>
  <c r="R84" i="28" s="1"/>
  <c r="R117" i="28" s="1"/>
  <c r="R48" i="28"/>
  <c r="R83" i="28" s="1"/>
  <c r="R116" i="28" s="1"/>
  <c r="R47" i="28"/>
  <c r="R82" i="28" s="1"/>
  <c r="R115" i="28" s="1"/>
  <c r="R46" i="28"/>
  <c r="R81" i="28" s="1"/>
  <c r="R114" i="28" s="1"/>
  <c r="R45" i="28"/>
  <c r="R80" i="28" s="1"/>
  <c r="R113" i="28" s="1"/>
  <c r="R44" i="28"/>
  <c r="R79" i="28" s="1"/>
  <c r="R112" i="28" s="1"/>
  <c r="R43" i="28"/>
  <c r="R78" i="28" s="1"/>
  <c r="R111" i="28" s="1"/>
  <c r="R42" i="28"/>
  <c r="R77" i="28" s="1"/>
  <c r="R110" i="28" s="1"/>
  <c r="R41" i="28"/>
  <c r="R76" i="28" s="1"/>
  <c r="R109" i="28" s="1"/>
  <c r="R40" i="28"/>
  <c r="R75" i="28" s="1"/>
  <c r="R108" i="28" s="1"/>
  <c r="R39" i="28"/>
  <c r="R74" i="28" s="1"/>
  <c r="R107" i="28" s="1"/>
  <c r="R38" i="28"/>
  <c r="R73" i="28" s="1"/>
  <c r="R106" i="28" s="1"/>
  <c r="Z30" i="28"/>
  <c r="S30" i="28"/>
  <c r="L30" i="28"/>
  <c r="E30" i="28"/>
  <c r="AA14" i="28"/>
  <c r="T14" i="28"/>
  <c r="M14" i="28"/>
  <c r="F14" i="28"/>
  <c r="W11" i="28"/>
  <c r="X11" i="28" s="1"/>
  <c r="X12" i="28" s="1"/>
  <c r="X13" i="28" s="1"/>
  <c r="X14" i="28" s="1"/>
  <c r="P11" i="28"/>
  <c r="Q11" i="28" s="1"/>
  <c r="Q12" i="28" s="1"/>
  <c r="Q13" i="28" s="1"/>
  <c r="Q14" i="28" s="1"/>
  <c r="I11" i="28"/>
  <c r="J11" i="28" s="1"/>
  <c r="J12" i="28" s="1"/>
  <c r="AA6" i="28"/>
  <c r="Z28" i="28" s="1"/>
  <c r="T6" i="28"/>
  <c r="S28" i="28" s="1"/>
  <c r="M6" i="28"/>
  <c r="L28" i="28" s="1"/>
  <c r="L31" i="28" s="1"/>
  <c r="F6" i="28"/>
  <c r="E28" i="28" s="1"/>
  <c r="E31" i="28" s="1"/>
  <c r="C13" i="28" l="1"/>
  <c r="C14" i="28" s="1"/>
  <c r="D14" i="28" s="1"/>
  <c r="G14" i="28" s="1"/>
  <c r="S38" i="28" s="1"/>
  <c r="S31" i="28"/>
  <c r="Z31" i="28"/>
  <c r="AA15" i="28" s="1"/>
  <c r="AA16" i="28" s="1"/>
  <c r="AA17" i="28" s="1"/>
  <c r="AA18" i="28" s="1"/>
  <c r="AA19" i="28" s="1"/>
  <c r="AA20" i="28" s="1"/>
  <c r="AA21" i="28" s="1"/>
  <c r="AA22" i="28" s="1"/>
  <c r="AA23" i="28" s="1"/>
  <c r="AA24" i="28" s="1"/>
  <c r="AA25" i="28" s="1"/>
  <c r="AA26" i="28" s="1"/>
  <c r="AA27" i="28" s="1"/>
  <c r="AA28" i="28" s="1"/>
  <c r="AE12" i="28"/>
  <c r="U175" i="28"/>
  <c r="U39" i="28"/>
  <c r="AH15" i="28"/>
  <c r="AH16" i="28" s="1"/>
  <c r="AH17" i="28" s="1"/>
  <c r="AH18" i="28" s="1"/>
  <c r="AH19" i="28" s="1"/>
  <c r="AH20" i="28" s="1"/>
  <c r="AH21" i="28" s="1"/>
  <c r="AH22" i="28" s="1"/>
  <c r="AH23" i="28" s="1"/>
  <c r="AH24" i="28" s="1"/>
  <c r="AH25" i="28" s="1"/>
  <c r="AH26" i="28" s="1"/>
  <c r="AH27" i="28" s="1"/>
  <c r="AH28" i="28" s="1"/>
  <c r="AF28" i="28"/>
  <c r="R28" i="28"/>
  <c r="D28" i="28"/>
  <c r="U73" i="28"/>
  <c r="J13" i="28"/>
  <c r="C15" i="28"/>
  <c r="U40" i="28"/>
  <c r="G15" i="28"/>
  <c r="Z32" i="28"/>
  <c r="U106" i="28"/>
  <c r="Q15" i="28"/>
  <c r="R14" i="28"/>
  <c r="U14" i="28" s="1"/>
  <c r="Y28" i="28"/>
  <c r="E32" i="28"/>
  <c r="F15" i="28"/>
  <c r="F16" i="28" s="1"/>
  <c r="F17" i="28" s="1"/>
  <c r="F18" i="28" s="1"/>
  <c r="F19" i="28" s="1"/>
  <c r="F20" i="28" s="1"/>
  <c r="F21" i="28" s="1"/>
  <c r="F22" i="28" s="1"/>
  <c r="F23" i="28" s="1"/>
  <c r="F24" i="28" s="1"/>
  <c r="F25" i="28" s="1"/>
  <c r="F26" i="28" s="1"/>
  <c r="F27" i="28" s="1"/>
  <c r="F28" i="28" s="1"/>
  <c r="U142" i="28"/>
  <c r="Y14" i="28"/>
  <c r="AB14" i="28" s="1"/>
  <c r="X15" i="28"/>
  <c r="L32" i="28"/>
  <c r="M15" i="28"/>
  <c r="M16" i="28" s="1"/>
  <c r="M17" i="28" s="1"/>
  <c r="M18" i="28" s="1"/>
  <c r="M19" i="28" s="1"/>
  <c r="M20" i="28" s="1"/>
  <c r="M21" i="28" s="1"/>
  <c r="M22" i="28" s="1"/>
  <c r="M23" i="28" s="1"/>
  <c r="M24" i="28" s="1"/>
  <c r="M25" i="28" s="1"/>
  <c r="M26" i="28" s="1"/>
  <c r="M27" i="28" s="1"/>
  <c r="M28" i="28" s="1"/>
  <c r="S32" i="28"/>
  <c r="T15" i="28"/>
  <c r="T16" i="28" s="1"/>
  <c r="T17" i="28" s="1"/>
  <c r="T18" i="28" s="1"/>
  <c r="T19" i="28" s="1"/>
  <c r="T20" i="28" s="1"/>
  <c r="T21" i="28" s="1"/>
  <c r="T22" i="28" s="1"/>
  <c r="T23" i="28" s="1"/>
  <c r="T24" i="28" s="1"/>
  <c r="T25" i="28" s="1"/>
  <c r="T26" i="28" s="1"/>
  <c r="T27" i="28" s="1"/>
  <c r="T28" i="28" s="1"/>
  <c r="K28" i="28"/>
  <c r="I11" i="27"/>
  <c r="AE13" i="28" l="1"/>
  <c r="U176" i="28"/>
  <c r="H15" i="28"/>
  <c r="S39" i="28"/>
  <c r="G16" i="28"/>
  <c r="S142" i="28"/>
  <c r="AB15" i="28"/>
  <c r="C16" i="28"/>
  <c r="U41" i="28"/>
  <c r="U107" i="28"/>
  <c r="Q16" i="28"/>
  <c r="U74" i="28"/>
  <c r="J14" i="28"/>
  <c r="U15" i="28"/>
  <c r="S106" i="28"/>
  <c r="U143" i="28"/>
  <c r="X16" i="28"/>
  <c r="AE14" i="28" l="1"/>
  <c r="U177" i="28"/>
  <c r="U144" i="28"/>
  <c r="X17" i="28"/>
  <c r="S40" i="28"/>
  <c r="H16" i="28"/>
  <c r="G17" i="28"/>
  <c r="V15" i="28"/>
  <c r="U16" i="28"/>
  <c r="S107" i="28"/>
  <c r="U75" i="28"/>
  <c r="K14" i="28"/>
  <c r="N14" i="28" s="1"/>
  <c r="J15" i="28"/>
  <c r="U42" i="28"/>
  <c r="C17" i="28"/>
  <c r="S143" i="28"/>
  <c r="AC15" i="28"/>
  <c r="AB16" i="28"/>
  <c r="Q17" i="28"/>
  <c r="U108" i="28"/>
  <c r="U178" i="28" l="1"/>
  <c r="AF14" i="28"/>
  <c r="AI14" i="28" s="1"/>
  <c r="AE15" i="28"/>
  <c r="AC16" i="28"/>
  <c r="S144" i="28"/>
  <c r="AB17" i="28"/>
  <c r="C18" i="28"/>
  <c r="U43" i="28"/>
  <c r="U76" i="28"/>
  <c r="J16" i="28"/>
  <c r="S73" i="28"/>
  <c r="N15" i="28"/>
  <c r="U145" i="28"/>
  <c r="X18" i="28"/>
  <c r="V16" i="28"/>
  <c r="S108" i="28"/>
  <c r="U17" i="28"/>
  <c r="H17" i="28"/>
  <c r="G18" i="28"/>
  <c r="S41" i="28"/>
  <c r="U109" i="28"/>
  <c r="Q18" i="28"/>
  <c r="F22" i="20"/>
  <c r="E4" i="20"/>
  <c r="D4" i="20"/>
  <c r="C4" i="20"/>
  <c r="B4" i="20"/>
  <c r="F23" i="19"/>
  <c r="C5" i="19"/>
  <c r="C27" i="19" s="1"/>
  <c r="D5" i="19"/>
  <c r="D27" i="19" s="1"/>
  <c r="E5" i="19"/>
  <c r="E27" i="19" s="1"/>
  <c r="B5" i="19"/>
  <c r="B27" i="19" s="1"/>
  <c r="AE16" i="28" l="1"/>
  <c r="U179" i="28"/>
  <c r="AI15" i="28"/>
  <c r="S175" i="28"/>
  <c r="H18" i="28"/>
  <c r="G19" i="28"/>
  <c r="S42" i="28"/>
  <c r="U77" i="28"/>
  <c r="J17" i="28"/>
  <c r="U44" i="28"/>
  <c r="C19" i="28"/>
  <c r="V17" i="28"/>
  <c r="S109" i="28"/>
  <c r="U18" i="28"/>
  <c r="Q19" i="28"/>
  <c r="U110" i="28"/>
  <c r="U146" i="28"/>
  <c r="X19" i="28"/>
  <c r="S145" i="28"/>
  <c r="AC17" i="28"/>
  <c r="AB18" i="28"/>
  <c r="O15" i="28"/>
  <c r="N16" i="28"/>
  <c r="S74" i="28"/>
  <c r="R156" i="27"/>
  <c r="R155" i="27"/>
  <c r="R154" i="27"/>
  <c r="R153" i="27"/>
  <c r="R152" i="27"/>
  <c r="R151" i="27"/>
  <c r="R150" i="27"/>
  <c r="R149" i="27"/>
  <c r="R148" i="27"/>
  <c r="R147" i="27"/>
  <c r="R146" i="27"/>
  <c r="R145" i="27"/>
  <c r="R144" i="27"/>
  <c r="R143" i="27"/>
  <c r="R142" i="27"/>
  <c r="W110" i="27"/>
  <c r="W109" i="27"/>
  <c r="W108" i="27"/>
  <c r="W107" i="27"/>
  <c r="R106" i="27"/>
  <c r="R85" i="27"/>
  <c r="R118" i="27" s="1"/>
  <c r="R52" i="27"/>
  <c r="R87" i="27" s="1"/>
  <c r="R120" i="27" s="1"/>
  <c r="R51" i="27"/>
  <c r="R86" i="27" s="1"/>
  <c r="R119" i="27" s="1"/>
  <c r="R50" i="27"/>
  <c r="R49" i="27"/>
  <c r="R84" i="27" s="1"/>
  <c r="R117" i="27" s="1"/>
  <c r="R48" i="27"/>
  <c r="R83" i="27" s="1"/>
  <c r="R116" i="27" s="1"/>
  <c r="R47" i="27"/>
  <c r="R82" i="27" s="1"/>
  <c r="R115" i="27" s="1"/>
  <c r="R46" i="27"/>
  <c r="R81" i="27" s="1"/>
  <c r="R114" i="27" s="1"/>
  <c r="R45" i="27"/>
  <c r="R80" i="27" s="1"/>
  <c r="R113" i="27" s="1"/>
  <c r="R44" i="27"/>
  <c r="R79" i="27" s="1"/>
  <c r="R112" i="27" s="1"/>
  <c r="R43" i="27"/>
  <c r="R78" i="27" s="1"/>
  <c r="R111" i="27" s="1"/>
  <c r="R42" i="27"/>
  <c r="R77" i="27" s="1"/>
  <c r="R110" i="27" s="1"/>
  <c r="R41" i="27"/>
  <c r="R76" i="27" s="1"/>
  <c r="R109" i="27" s="1"/>
  <c r="R40" i="27"/>
  <c r="R75" i="27" s="1"/>
  <c r="R108" i="27" s="1"/>
  <c r="R39" i="27"/>
  <c r="R74" i="27" s="1"/>
  <c r="R107" i="27" s="1"/>
  <c r="R38" i="27"/>
  <c r="R73" i="27" s="1"/>
  <c r="Z30" i="27"/>
  <c r="S30" i="27"/>
  <c r="L30" i="27"/>
  <c r="E30" i="27"/>
  <c r="AA14" i="27"/>
  <c r="T14" i="27"/>
  <c r="M14" i="27"/>
  <c r="F14" i="27"/>
  <c r="C12" i="27"/>
  <c r="C13" i="27" s="1"/>
  <c r="X11" i="27"/>
  <c r="X12" i="27" s="1"/>
  <c r="X13" i="27" s="1"/>
  <c r="X14" i="27" s="1"/>
  <c r="U142" i="27" s="1"/>
  <c r="P11" i="27"/>
  <c r="Q11" i="27" s="1"/>
  <c r="Q12" i="27" s="1"/>
  <c r="Q13" i="27" s="1"/>
  <c r="Q14" i="27" s="1"/>
  <c r="J11" i="27"/>
  <c r="J12" i="27" s="1"/>
  <c r="U73" i="27" s="1"/>
  <c r="D28" i="27"/>
  <c r="AA6" i="27"/>
  <c r="Z28" i="27" s="1"/>
  <c r="Z31" i="27" s="1"/>
  <c r="T6" i="27"/>
  <c r="S28" i="27" s="1"/>
  <c r="S31" i="27" s="1"/>
  <c r="S32" i="27" s="1"/>
  <c r="M6" i="27"/>
  <c r="L28" i="27" s="1"/>
  <c r="L31" i="27" s="1"/>
  <c r="L32" i="27" s="1"/>
  <c r="F6" i="27"/>
  <c r="E28" i="27" s="1"/>
  <c r="E31" i="27" s="1"/>
  <c r="E32" i="27" s="1"/>
  <c r="S176" i="28" l="1"/>
  <c r="AI16" i="28"/>
  <c r="AJ15" i="28"/>
  <c r="AE17" i="28"/>
  <c r="U180" i="28"/>
  <c r="U78" i="28"/>
  <c r="U83" i="28" s="1"/>
  <c r="J18" i="28"/>
  <c r="U45" i="28"/>
  <c r="C20" i="28"/>
  <c r="S75" i="28"/>
  <c r="O16" i="28"/>
  <c r="N17" i="28"/>
  <c r="U111" i="28"/>
  <c r="Q20" i="28"/>
  <c r="V18" i="28"/>
  <c r="U19" i="28"/>
  <c r="S110" i="28"/>
  <c r="H19" i="28"/>
  <c r="S43" i="28"/>
  <c r="G20" i="28"/>
  <c r="U147" i="28"/>
  <c r="X20" i="28"/>
  <c r="AC18" i="28"/>
  <c r="AB19" i="28"/>
  <c r="S146" i="28"/>
  <c r="J13" i="27"/>
  <c r="J14" i="27" s="1"/>
  <c r="U75" i="27" s="1"/>
  <c r="Y28" i="27"/>
  <c r="U38" i="27"/>
  <c r="M15" i="27"/>
  <c r="M16" i="27" s="1"/>
  <c r="M17" i="27" s="1"/>
  <c r="M18" i="27" s="1"/>
  <c r="M19" i="27" s="1"/>
  <c r="M20" i="27" s="1"/>
  <c r="M21" i="27" s="1"/>
  <c r="M22" i="27" s="1"/>
  <c r="M23" i="27" s="1"/>
  <c r="M24" i="27" s="1"/>
  <c r="M25" i="27" s="1"/>
  <c r="M26" i="27" s="1"/>
  <c r="M27" i="27" s="1"/>
  <c r="M28" i="27" s="1"/>
  <c r="K28" i="27"/>
  <c r="Z32" i="27"/>
  <c r="AA15" i="27"/>
  <c r="AA16" i="27" s="1"/>
  <c r="AA17" i="27" s="1"/>
  <c r="AA18" i="27" s="1"/>
  <c r="AA19" i="27" s="1"/>
  <c r="AA20" i="27" s="1"/>
  <c r="AA21" i="27" s="1"/>
  <c r="AA22" i="27" s="1"/>
  <c r="AA23" i="27" s="1"/>
  <c r="AA24" i="27" s="1"/>
  <c r="AA25" i="27" s="1"/>
  <c r="AA26" i="27" s="1"/>
  <c r="AA27" i="27" s="1"/>
  <c r="AA28" i="27" s="1"/>
  <c r="U106" i="27"/>
  <c r="R14" i="27"/>
  <c r="U14" i="27" s="1"/>
  <c r="Q15" i="27"/>
  <c r="U39" i="27"/>
  <c r="C14" i="27"/>
  <c r="T15" i="27"/>
  <c r="T16" i="27" s="1"/>
  <c r="T17" i="27" s="1"/>
  <c r="T18" i="27" s="1"/>
  <c r="T19" i="27" s="1"/>
  <c r="T20" i="27" s="1"/>
  <c r="T21" i="27" s="1"/>
  <c r="T22" i="27" s="1"/>
  <c r="T23" i="27" s="1"/>
  <c r="T24" i="27" s="1"/>
  <c r="T25" i="27" s="1"/>
  <c r="T26" i="27" s="1"/>
  <c r="T27" i="27" s="1"/>
  <c r="T28" i="27" s="1"/>
  <c r="X15" i="27"/>
  <c r="Y14" i="27"/>
  <c r="AB14" i="27" s="1"/>
  <c r="R28" i="27"/>
  <c r="F15" i="27"/>
  <c r="F16" i="27" s="1"/>
  <c r="F17" i="27" s="1"/>
  <c r="F18" i="27" s="1"/>
  <c r="F19" i="27" s="1"/>
  <c r="F20" i="27" s="1"/>
  <c r="F21" i="27" s="1"/>
  <c r="F22" i="27" s="1"/>
  <c r="F23" i="27" s="1"/>
  <c r="F24" i="27" s="1"/>
  <c r="F25" i="27" s="1"/>
  <c r="F26" i="27" s="1"/>
  <c r="F27" i="27" s="1"/>
  <c r="F28" i="27" s="1"/>
  <c r="U74" i="27" l="1"/>
  <c r="K14" i="27"/>
  <c r="N14" i="27" s="1"/>
  <c r="N15" i="27" s="1"/>
  <c r="J15" i="27"/>
  <c r="U76" i="27" s="1"/>
  <c r="S177" i="28"/>
  <c r="AJ16" i="28"/>
  <c r="AI17" i="28"/>
  <c r="AE18" i="28"/>
  <c r="U181" i="28"/>
  <c r="U148" i="28"/>
  <c r="X21" i="28"/>
  <c r="U79" i="28"/>
  <c r="U84" i="28" s="1"/>
  <c r="J19" i="28"/>
  <c r="H20" i="28"/>
  <c r="G21" i="28"/>
  <c r="S44" i="28"/>
  <c r="C21" i="28"/>
  <c r="U46" i="28"/>
  <c r="Q21" i="28"/>
  <c r="U112" i="28"/>
  <c r="S76" i="28"/>
  <c r="O17" i="28"/>
  <c r="N18" i="28"/>
  <c r="S147" i="28"/>
  <c r="AC19" i="28"/>
  <c r="AB20" i="28"/>
  <c r="V19" i="28"/>
  <c r="U20" i="28"/>
  <c r="S111" i="28"/>
  <c r="S142" i="27"/>
  <c r="AB15" i="27"/>
  <c r="U107" i="27"/>
  <c r="Q16" i="27"/>
  <c r="X16" i="27"/>
  <c r="U143" i="27"/>
  <c r="U15" i="27"/>
  <c r="S106" i="27"/>
  <c r="D14" i="27"/>
  <c r="G14" i="27" s="1"/>
  <c r="C15" i="27"/>
  <c r="U40" i="27"/>
  <c r="I32" i="15"/>
  <c r="I32" i="16"/>
  <c r="K32" i="16" s="1"/>
  <c r="C35" i="14"/>
  <c r="D35" i="14"/>
  <c r="E35" i="14"/>
  <c r="F35" i="14"/>
  <c r="G35" i="14"/>
  <c r="H35" i="14"/>
  <c r="B35" i="14"/>
  <c r="I32" i="14"/>
  <c r="J33" i="14" s="1"/>
  <c r="J36" i="14" s="1"/>
  <c r="I32" i="13"/>
  <c r="C35" i="9"/>
  <c r="C39" i="9" s="1"/>
  <c r="D35" i="9"/>
  <c r="D39" i="9" s="1"/>
  <c r="E35" i="9"/>
  <c r="E39" i="9" s="1"/>
  <c r="F35" i="9"/>
  <c r="F39" i="9" s="1"/>
  <c r="G35" i="9"/>
  <c r="G39" i="9" s="1"/>
  <c r="H35" i="9"/>
  <c r="H39" i="9" s="1"/>
  <c r="B35" i="9"/>
  <c r="B39" i="9" s="1"/>
  <c r="J16" i="27" l="1"/>
  <c r="S73" i="27"/>
  <c r="AE19" i="28"/>
  <c r="U182" i="28"/>
  <c r="S178" i="28"/>
  <c r="AJ17" i="28"/>
  <c r="AI18" i="28"/>
  <c r="S148" i="28"/>
  <c r="AC20" i="28"/>
  <c r="AB21" i="28"/>
  <c r="U47" i="28"/>
  <c r="C22" i="28"/>
  <c r="U149" i="28"/>
  <c r="X22" i="28"/>
  <c r="O18" i="28"/>
  <c r="S77" i="28"/>
  <c r="N19" i="28"/>
  <c r="U80" i="28"/>
  <c r="U85" i="28" s="1"/>
  <c r="J20" i="28"/>
  <c r="U113" i="28"/>
  <c r="Q22" i="28"/>
  <c r="H21" i="28"/>
  <c r="S45" i="28"/>
  <c r="G22" i="28"/>
  <c r="V20" i="28"/>
  <c r="U21" i="28"/>
  <c r="S112" i="28"/>
  <c r="G4" i="12"/>
  <c r="G36" i="9" s="1"/>
  <c r="H4" i="12"/>
  <c r="H36" i="9" s="1"/>
  <c r="G15" i="27"/>
  <c r="S38" i="27"/>
  <c r="Q17" i="27"/>
  <c r="U108" i="27"/>
  <c r="S143" i="27"/>
  <c r="AC15" i="27"/>
  <c r="AB16" i="27"/>
  <c r="O15" i="27"/>
  <c r="S74" i="27"/>
  <c r="N16" i="27"/>
  <c r="J17" i="27"/>
  <c r="U77" i="27"/>
  <c r="C16" i="27"/>
  <c r="U41" i="27"/>
  <c r="V15" i="27"/>
  <c r="S107" i="27"/>
  <c r="U16" i="27"/>
  <c r="U144" i="27"/>
  <c r="X17" i="27"/>
  <c r="F4" i="12"/>
  <c r="F36" i="9" s="1"/>
  <c r="D4" i="12"/>
  <c r="D36" i="9" s="1"/>
  <c r="E4" i="12"/>
  <c r="E36" i="9" s="1"/>
  <c r="C4" i="12"/>
  <c r="C36" i="9" s="1"/>
  <c r="S179" i="28" l="1"/>
  <c r="AJ18" i="28"/>
  <c r="AI19" i="28"/>
  <c r="AE20" i="28"/>
  <c r="U183" i="28"/>
  <c r="Q23" i="28"/>
  <c r="U114" i="28"/>
  <c r="C23" i="28"/>
  <c r="U48" i="28"/>
  <c r="U150" i="28"/>
  <c r="X23" i="28"/>
  <c r="U81" i="28"/>
  <c r="U86" i="28" s="1"/>
  <c r="J21" i="28"/>
  <c r="V21" i="28"/>
  <c r="U22" i="28"/>
  <c r="S113" i="28"/>
  <c r="AC21" i="28"/>
  <c r="AB22" i="28"/>
  <c r="S149" i="28"/>
  <c r="S78" i="28"/>
  <c r="O19" i="28"/>
  <c r="N20" i="28"/>
  <c r="H22" i="28"/>
  <c r="G23" i="28"/>
  <c r="S46" i="28"/>
  <c r="AC16" i="27"/>
  <c r="AB17" i="27"/>
  <c r="S144" i="27"/>
  <c r="U78" i="27"/>
  <c r="U83" i="27" s="1"/>
  <c r="J18" i="27"/>
  <c r="S75" i="27"/>
  <c r="O16" i="27"/>
  <c r="N17" i="27"/>
  <c r="U42" i="27"/>
  <c r="C17" i="27"/>
  <c r="U145" i="27"/>
  <c r="X18" i="27"/>
  <c r="U109" i="27"/>
  <c r="Q18" i="27"/>
  <c r="V16" i="27"/>
  <c r="U17" i="27"/>
  <c r="S108" i="27"/>
  <c r="H15" i="27"/>
  <c r="G16" i="27"/>
  <c r="S39" i="27"/>
  <c r="B4" i="12"/>
  <c r="B36" i="9" s="1"/>
  <c r="AE21" i="28" l="1"/>
  <c r="U184" i="28"/>
  <c r="S180" i="28"/>
  <c r="AI20" i="28"/>
  <c r="AJ19" i="28"/>
  <c r="U82" i="28"/>
  <c r="U87" i="28" s="1"/>
  <c r="J22" i="28"/>
  <c r="J23" i="28" s="1"/>
  <c r="J24" i="28" s="1"/>
  <c r="J25" i="28" s="1"/>
  <c r="J26" i="28" s="1"/>
  <c r="J27" i="28" s="1"/>
  <c r="J28" i="28" s="1"/>
  <c r="U151" i="28"/>
  <c r="X24" i="28"/>
  <c r="S150" i="28"/>
  <c r="AC22" i="28"/>
  <c r="AB23" i="28"/>
  <c r="H23" i="28"/>
  <c r="G24" i="28"/>
  <c r="S47" i="28"/>
  <c r="C24" i="28"/>
  <c r="C25" i="28" s="1"/>
  <c r="C26" i="28" s="1"/>
  <c r="C27" i="28" s="1"/>
  <c r="C28" i="28" s="1"/>
  <c r="U49" i="28"/>
  <c r="U50" i="28" s="1"/>
  <c r="U51" i="28" s="1"/>
  <c r="U52" i="28" s="1"/>
  <c r="S114" i="28"/>
  <c r="V22" i="28"/>
  <c r="U23" i="28"/>
  <c r="O20" i="28"/>
  <c r="N21" i="28"/>
  <c r="S79" i="28"/>
  <c r="Q24" i="28"/>
  <c r="U115" i="28"/>
  <c r="S76" i="27"/>
  <c r="O17" i="27"/>
  <c r="N18" i="27"/>
  <c r="U110" i="27"/>
  <c r="Q19" i="27"/>
  <c r="S40" i="27"/>
  <c r="H16" i="27"/>
  <c r="G17" i="27"/>
  <c r="J19" i="27"/>
  <c r="U79" i="27"/>
  <c r="U84" i="27" s="1"/>
  <c r="U146" i="27"/>
  <c r="X19" i="27"/>
  <c r="C18" i="27"/>
  <c r="U43" i="27"/>
  <c r="S145" i="27"/>
  <c r="AC17" i="27"/>
  <c r="AB18" i="27"/>
  <c r="V17" i="27"/>
  <c r="S109" i="27"/>
  <c r="U18" i="27"/>
  <c r="J40" i="8"/>
  <c r="I40" i="8"/>
  <c r="H40" i="8"/>
  <c r="G40" i="8"/>
  <c r="F40" i="8"/>
  <c r="E40" i="8"/>
  <c r="D40" i="8"/>
  <c r="C40" i="8"/>
  <c r="J39" i="8"/>
  <c r="I39" i="8"/>
  <c r="H39" i="8"/>
  <c r="G39" i="8"/>
  <c r="F39" i="8"/>
  <c r="E39" i="8"/>
  <c r="D39" i="8"/>
  <c r="C39" i="8"/>
  <c r="J34" i="8"/>
  <c r="I34" i="8"/>
  <c r="H34" i="8"/>
  <c r="F34" i="8"/>
  <c r="E34" i="8"/>
  <c r="C34" i="8"/>
  <c r="J33" i="8"/>
  <c r="I33" i="8"/>
  <c r="H33" i="8"/>
  <c r="F33" i="8"/>
  <c r="E33" i="8"/>
  <c r="C33" i="8"/>
  <c r="J28" i="8"/>
  <c r="I28" i="8"/>
  <c r="H28" i="8"/>
  <c r="F28" i="8"/>
  <c r="E28" i="8"/>
  <c r="C28" i="8"/>
  <c r="J27" i="8"/>
  <c r="I27" i="8"/>
  <c r="H27" i="8"/>
  <c r="F27" i="8"/>
  <c r="E27" i="8"/>
  <c r="C27" i="8"/>
  <c r="J22" i="8"/>
  <c r="I22" i="8"/>
  <c r="H22" i="8"/>
  <c r="F22" i="8"/>
  <c r="E22" i="8"/>
  <c r="C22" i="8"/>
  <c r="J21" i="8"/>
  <c r="I21" i="8"/>
  <c r="H21" i="8"/>
  <c r="F21" i="8"/>
  <c r="E21" i="8"/>
  <c r="C21" i="8"/>
  <c r="J16" i="8"/>
  <c r="I16" i="8"/>
  <c r="H16" i="8"/>
  <c r="F16" i="8"/>
  <c r="E16" i="8"/>
  <c r="C16" i="8"/>
  <c r="J15" i="8"/>
  <c r="I15" i="8"/>
  <c r="H15" i="8"/>
  <c r="F15" i="8"/>
  <c r="E15" i="8"/>
  <c r="C15" i="8"/>
  <c r="E9" i="8"/>
  <c r="F9" i="8"/>
  <c r="H9" i="8"/>
  <c r="I9" i="8"/>
  <c r="J9" i="8"/>
  <c r="E10" i="8"/>
  <c r="F10" i="8"/>
  <c r="H10" i="8"/>
  <c r="I10" i="8"/>
  <c r="J10" i="8"/>
  <c r="S181" i="28" l="1"/>
  <c r="AI21" i="28"/>
  <c r="AJ20" i="28"/>
  <c r="AE22" i="28"/>
  <c r="U185" i="28"/>
  <c r="V23" i="28"/>
  <c r="U24" i="28"/>
  <c r="S115" i="28"/>
  <c r="U152" i="28"/>
  <c r="X25" i="28"/>
  <c r="U116" i="28"/>
  <c r="Q25" i="28"/>
  <c r="S151" i="28"/>
  <c r="AC23" i="28"/>
  <c r="AB24" i="28"/>
  <c r="S80" i="28"/>
  <c r="O21" i="28"/>
  <c r="N22" i="28"/>
  <c r="S48" i="28"/>
  <c r="H24" i="28"/>
  <c r="G25" i="28"/>
  <c r="U44" i="27"/>
  <c r="C19" i="27"/>
  <c r="U111" i="27"/>
  <c r="Q20" i="27"/>
  <c r="H17" i="27"/>
  <c r="G18" i="27"/>
  <c r="S41" i="27"/>
  <c r="V18" i="27"/>
  <c r="U19" i="27"/>
  <c r="S110" i="27"/>
  <c r="U147" i="27"/>
  <c r="X20" i="27"/>
  <c r="O18" i="27"/>
  <c r="S77" i="27"/>
  <c r="N19" i="27"/>
  <c r="S146" i="27"/>
  <c r="AC18" i="27"/>
  <c r="AB19" i="27"/>
  <c r="U80" i="27"/>
  <c r="U85" i="27" s="1"/>
  <c r="J20" i="27"/>
  <c r="K46" i="5"/>
  <c r="J46" i="5"/>
  <c r="I46" i="5"/>
  <c r="H46" i="5"/>
  <c r="G46" i="5"/>
  <c r="F46" i="5"/>
  <c r="E46" i="5"/>
  <c r="D46" i="5"/>
  <c r="C46" i="5"/>
  <c r="K45" i="5"/>
  <c r="J45" i="5"/>
  <c r="I45" i="5"/>
  <c r="H45" i="5"/>
  <c r="G45" i="5"/>
  <c r="F45" i="5"/>
  <c r="E45" i="5"/>
  <c r="D45" i="5"/>
  <c r="C45" i="5"/>
  <c r="K40" i="5"/>
  <c r="J40" i="5"/>
  <c r="I40" i="5"/>
  <c r="H40" i="5"/>
  <c r="G40" i="5"/>
  <c r="F40" i="5"/>
  <c r="E40" i="5"/>
  <c r="D40" i="5"/>
  <c r="C40" i="5"/>
  <c r="K39" i="5"/>
  <c r="J39" i="5"/>
  <c r="I39" i="5"/>
  <c r="H39" i="5"/>
  <c r="G39" i="5"/>
  <c r="F39" i="5"/>
  <c r="E39" i="5"/>
  <c r="D39" i="5"/>
  <c r="C39" i="5"/>
  <c r="K34" i="5"/>
  <c r="J34" i="5"/>
  <c r="I34" i="5"/>
  <c r="H34" i="5"/>
  <c r="G34" i="5"/>
  <c r="F34" i="5"/>
  <c r="E34" i="5"/>
  <c r="D34" i="5"/>
  <c r="C34" i="5"/>
  <c r="K33" i="5"/>
  <c r="J33" i="5"/>
  <c r="I33" i="5"/>
  <c r="H33" i="5"/>
  <c r="G33" i="5"/>
  <c r="F33" i="5"/>
  <c r="E33" i="5"/>
  <c r="D33" i="5"/>
  <c r="C33" i="5"/>
  <c r="K28" i="5"/>
  <c r="J28" i="5"/>
  <c r="I28" i="5"/>
  <c r="H28" i="5"/>
  <c r="G28" i="5"/>
  <c r="F28" i="5"/>
  <c r="E28" i="5"/>
  <c r="D28" i="5"/>
  <c r="C28" i="5"/>
  <c r="K27" i="5"/>
  <c r="J27" i="5"/>
  <c r="I27" i="5"/>
  <c r="H27" i="5"/>
  <c r="G27" i="5"/>
  <c r="F27" i="5"/>
  <c r="E27" i="5"/>
  <c r="D27" i="5"/>
  <c r="C27" i="5"/>
  <c r="K22" i="5"/>
  <c r="J22" i="5"/>
  <c r="I22" i="5"/>
  <c r="H22" i="5"/>
  <c r="G22" i="5"/>
  <c r="F22" i="5"/>
  <c r="E22" i="5"/>
  <c r="D22" i="5"/>
  <c r="C22" i="5"/>
  <c r="K21" i="5"/>
  <c r="J21" i="5"/>
  <c r="I21" i="5"/>
  <c r="H21" i="5"/>
  <c r="G21" i="5"/>
  <c r="F21" i="5"/>
  <c r="E21" i="5"/>
  <c r="D21" i="5"/>
  <c r="C21" i="5"/>
  <c r="K16" i="5"/>
  <c r="J16" i="5"/>
  <c r="I16" i="5"/>
  <c r="H16" i="5"/>
  <c r="G16" i="5"/>
  <c r="F16" i="5"/>
  <c r="E16" i="5"/>
  <c r="D16" i="5"/>
  <c r="C16" i="5"/>
  <c r="K15" i="5"/>
  <c r="J15" i="5"/>
  <c r="I15" i="5"/>
  <c r="H15" i="5"/>
  <c r="G15" i="5"/>
  <c r="F15" i="5"/>
  <c r="E15" i="5"/>
  <c r="D15" i="5"/>
  <c r="C15" i="5"/>
  <c r="J9" i="5"/>
  <c r="J10" i="5"/>
  <c r="G9" i="5"/>
  <c r="G10" i="5"/>
  <c r="D10" i="5"/>
  <c r="D9" i="5"/>
  <c r="AE23" i="28" l="1"/>
  <c r="U186" i="28"/>
  <c r="S182" i="28"/>
  <c r="AI22" i="28"/>
  <c r="AJ21" i="28"/>
  <c r="Q26" i="28"/>
  <c r="U117" i="28"/>
  <c r="S81" i="28"/>
  <c r="O22" i="28"/>
  <c r="N23" i="28"/>
  <c r="U153" i="28"/>
  <c r="X26" i="28"/>
  <c r="AC24" i="28"/>
  <c r="S152" i="28"/>
  <c r="AB25" i="28"/>
  <c r="V24" i="28"/>
  <c r="U25" i="28"/>
  <c r="S116" i="28"/>
  <c r="H25" i="28"/>
  <c r="G26" i="28"/>
  <c r="S49" i="28"/>
  <c r="S78" i="27"/>
  <c r="O19" i="27"/>
  <c r="N20" i="27"/>
  <c r="U81" i="27"/>
  <c r="U86" i="27" s="1"/>
  <c r="J21" i="27"/>
  <c r="U148" i="27"/>
  <c r="X21" i="27"/>
  <c r="Q21" i="27"/>
  <c r="U112" i="27"/>
  <c r="H18" i="27"/>
  <c r="G19" i="27"/>
  <c r="S42" i="27"/>
  <c r="S147" i="27"/>
  <c r="AC19" i="27"/>
  <c r="AB20" i="27"/>
  <c r="U45" i="27"/>
  <c r="C20" i="27"/>
  <c r="V19" i="27"/>
  <c r="S111" i="27"/>
  <c r="U20" i="27"/>
  <c r="E51" i="4"/>
  <c r="E53" i="4" s="1"/>
  <c r="F51" i="4"/>
  <c r="F53" i="4" s="1"/>
  <c r="D32" i="4"/>
  <c r="D33" i="4"/>
  <c r="D34" i="4"/>
  <c r="D35" i="4"/>
  <c r="D36" i="4"/>
  <c r="D37" i="4"/>
  <c r="D38" i="4"/>
  <c r="D39" i="4"/>
  <c r="D40" i="4"/>
  <c r="D41" i="4"/>
  <c r="D42" i="4"/>
  <c r="D43" i="4"/>
  <c r="D44" i="4"/>
  <c r="D45" i="4"/>
  <c r="D46" i="4"/>
  <c r="D47" i="4"/>
  <c r="D48" i="4"/>
  <c r="D31" i="4"/>
  <c r="D35"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4" i="2"/>
  <c r="S183" i="28" l="1"/>
  <c r="AI23" i="28"/>
  <c r="AJ22" i="28"/>
  <c r="AE24" i="28"/>
  <c r="U187" i="28"/>
  <c r="U154" i="28"/>
  <c r="X27" i="28"/>
  <c r="V25" i="28"/>
  <c r="U26" i="28"/>
  <c r="S117" i="28"/>
  <c r="O23" i="28"/>
  <c r="N24" i="28"/>
  <c r="S82" i="28"/>
  <c r="S153" i="28"/>
  <c r="AC25" i="28"/>
  <c r="AB26" i="28"/>
  <c r="H26" i="28"/>
  <c r="G27" i="28"/>
  <c r="S50" i="28"/>
  <c r="U118" i="28"/>
  <c r="Q27" i="28"/>
  <c r="D51" i="4"/>
  <c r="D53" i="4" s="1"/>
  <c r="U113" i="27"/>
  <c r="Q22" i="27"/>
  <c r="J22" i="27"/>
  <c r="J23" i="27" s="1"/>
  <c r="J24" i="27" s="1"/>
  <c r="J25" i="27" s="1"/>
  <c r="J26" i="27" s="1"/>
  <c r="J27" i="27" s="1"/>
  <c r="J28" i="27" s="1"/>
  <c r="U82" i="27"/>
  <c r="U87" i="27" s="1"/>
  <c r="O20" i="27"/>
  <c r="S79" i="27"/>
  <c r="N21" i="27"/>
  <c r="U149" i="27"/>
  <c r="X22" i="27"/>
  <c r="V20" i="27"/>
  <c r="U21" i="27"/>
  <c r="S112" i="27"/>
  <c r="S148" i="27"/>
  <c r="AC20" i="27"/>
  <c r="AB21" i="27"/>
  <c r="H19" i="27"/>
  <c r="G20" i="27"/>
  <c r="S43" i="27"/>
  <c r="C21" i="27"/>
  <c r="U46" i="27"/>
  <c r="F21" i="20"/>
  <c r="F20" i="20"/>
  <c r="F19" i="20"/>
  <c r="F18" i="20"/>
  <c r="F17" i="20"/>
  <c r="F16" i="20"/>
  <c r="F15" i="20"/>
  <c r="F14" i="20"/>
  <c r="F13" i="20"/>
  <c r="F12" i="20"/>
  <c r="F11" i="20"/>
  <c r="F10" i="20"/>
  <c r="F9" i="20"/>
  <c r="F8" i="20"/>
  <c r="F7" i="20"/>
  <c r="F6" i="20"/>
  <c r="F5" i="20"/>
  <c r="F22" i="19"/>
  <c r="F21" i="19"/>
  <c r="F20" i="19"/>
  <c r="F19" i="19"/>
  <c r="F18" i="19"/>
  <c r="F17" i="19"/>
  <c r="F16" i="19"/>
  <c r="F15" i="19"/>
  <c r="F14" i="19"/>
  <c r="F13" i="19"/>
  <c r="F12" i="19"/>
  <c r="F11" i="19"/>
  <c r="F10" i="19"/>
  <c r="F9" i="19"/>
  <c r="F8" i="19"/>
  <c r="F7" i="19"/>
  <c r="F6" i="19"/>
  <c r="AE25" i="28" l="1"/>
  <c r="U188" i="28"/>
  <c r="F4" i="20"/>
  <c r="S184" i="28"/>
  <c r="AJ23" i="28"/>
  <c r="AI24" i="28"/>
  <c r="U119" i="28"/>
  <c r="Q28" i="28"/>
  <c r="U120" i="28" s="1"/>
  <c r="H27" i="28"/>
  <c r="S51" i="28"/>
  <c r="G28" i="28"/>
  <c r="V26" i="28"/>
  <c r="U27" i="28"/>
  <c r="S118" i="28"/>
  <c r="AC26" i="28"/>
  <c r="AB27" i="28"/>
  <c r="S154" i="28"/>
  <c r="S83" i="28"/>
  <c r="O24" i="28"/>
  <c r="N25" i="28"/>
  <c r="X28" i="28"/>
  <c r="U156" i="28" s="1"/>
  <c r="U155" i="28"/>
  <c r="F5" i="19"/>
  <c r="F27" i="19" s="1"/>
  <c r="C22" i="27"/>
  <c r="U47" i="27"/>
  <c r="AC21" i="27"/>
  <c r="AB22" i="27"/>
  <c r="S149" i="27"/>
  <c r="Q23" i="27"/>
  <c r="U114" i="27"/>
  <c r="S80" i="27"/>
  <c r="O21" i="27"/>
  <c r="N22" i="27"/>
  <c r="V21" i="27"/>
  <c r="U22" i="27"/>
  <c r="S113" i="27"/>
  <c r="H20" i="27"/>
  <c r="G21" i="27"/>
  <c r="S44" i="27"/>
  <c r="U150" i="27"/>
  <c r="X23" i="27"/>
  <c r="S185" i="28" l="1"/>
  <c r="AI25" i="28"/>
  <c r="AJ24" i="28"/>
  <c r="AE26" i="28"/>
  <c r="AE27" i="28" s="1"/>
  <c r="AE28" i="28" s="1"/>
  <c r="U189" i="28"/>
  <c r="S84" i="28"/>
  <c r="O25" i="28"/>
  <c r="N26" i="28"/>
  <c r="V27" i="28"/>
  <c r="S119" i="28"/>
  <c r="U28" i="28"/>
  <c r="S52" i="28"/>
  <c r="H28" i="28"/>
  <c r="S155" i="28"/>
  <c r="AC27" i="28"/>
  <c r="AB28" i="28"/>
  <c r="H21" i="27"/>
  <c r="S45" i="27"/>
  <c r="G22" i="27"/>
  <c r="Q24" i="27"/>
  <c r="U115" i="27"/>
  <c r="S114" i="27"/>
  <c r="V22" i="27"/>
  <c r="U23" i="27"/>
  <c r="U151" i="27"/>
  <c r="X24" i="27"/>
  <c r="S81" i="27"/>
  <c r="O22" i="27"/>
  <c r="N23" i="27"/>
  <c r="S150" i="27"/>
  <c r="AC22" i="27"/>
  <c r="AB23" i="27"/>
  <c r="C23" i="27"/>
  <c r="U48" i="27"/>
  <c r="G5" i="18"/>
  <c r="G47" i="18" s="1"/>
  <c r="F5" i="18"/>
  <c r="F47" i="18" s="1"/>
  <c r="E5" i="18"/>
  <c r="E47" i="18" s="1"/>
  <c r="D5" i="18"/>
  <c r="D47" i="18" s="1"/>
  <c r="C5" i="18"/>
  <c r="C47" i="18" s="1"/>
  <c r="B5" i="18"/>
  <c r="B47" i="18" s="1"/>
  <c r="G5" i="17"/>
  <c r="F5" i="17"/>
  <c r="E5" i="17"/>
  <c r="D5" i="17"/>
  <c r="C5" i="17"/>
  <c r="B5" i="17"/>
  <c r="I31" i="13"/>
  <c r="I31" i="16"/>
  <c r="K31" i="16" s="1"/>
  <c r="I30" i="16"/>
  <c r="K30" i="16" s="1"/>
  <c r="I29" i="16"/>
  <c r="K29" i="16" s="1"/>
  <c r="I28" i="16"/>
  <c r="K28" i="16" s="1"/>
  <c r="I27" i="16"/>
  <c r="K27" i="16" s="1"/>
  <c r="I26" i="16"/>
  <c r="K26" i="16" s="1"/>
  <c r="I25" i="16"/>
  <c r="K25" i="16" s="1"/>
  <c r="I24" i="16"/>
  <c r="K24" i="16" s="1"/>
  <c r="I23" i="16"/>
  <c r="K23" i="16" s="1"/>
  <c r="I22" i="16"/>
  <c r="K22" i="16" s="1"/>
  <c r="I21" i="16"/>
  <c r="K21" i="16" s="1"/>
  <c r="I20" i="16"/>
  <c r="K20" i="16" s="1"/>
  <c r="I19" i="16"/>
  <c r="K19" i="16" s="1"/>
  <c r="I18" i="16"/>
  <c r="K18" i="16" s="1"/>
  <c r="I17" i="16"/>
  <c r="K17" i="16" s="1"/>
  <c r="I16" i="16"/>
  <c r="K16" i="16" s="1"/>
  <c r="I15" i="16"/>
  <c r="K15" i="16" s="1"/>
  <c r="I14" i="16"/>
  <c r="K14" i="16" s="1"/>
  <c r="I13" i="16"/>
  <c r="K13" i="16" s="1"/>
  <c r="I12" i="16"/>
  <c r="K12" i="16" s="1"/>
  <c r="I11" i="16"/>
  <c r="K11" i="16" s="1"/>
  <c r="I10" i="16"/>
  <c r="K10" i="16" s="1"/>
  <c r="I9" i="16"/>
  <c r="K9" i="16" s="1"/>
  <c r="I8" i="16"/>
  <c r="K8" i="16" s="1"/>
  <c r="I7" i="16"/>
  <c r="K7" i="16" s="1"/>
  <c r="I6" i="16"/>
  <c r="K6" i="16" s="1"/>
  <c r="I5" i="16"/>
  <c r="K5" i="16" s="1"/>
  <c r="J4" i="16"/>
  <c r="H4" i="16"/>
  <c r="G4" i="16"/>
  <c r="F4" i="16"/>
  <c r="E4" i="16"/>
  <c r="D4" i="16"/>
  <c r="C4" i="16"/>
  <c r="B4" i="16"/>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H4" i="15"/>
  <c r="G4" i="15"/>
  <c r="F4" i="15"/>
  <c r="E4" i="15"/>
  <c r="D4" i="15"/>
  <c r="C4" i="15"/>
  <c r="B4" i="15"/>
  <c r="I31" i="14"/>
  <c r="J32" i="14" s="1"/>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H4" i="14"/>
  <c r="G4" i="14"/>
  <c r="F4" i="14"/>
  <c r="E4" i="14"/>
  <c r="D4" i="14"/>
  <c r="C4" i="14"/>
  <c r="B4" i="14"/>
  <c r="I35" i="15" l="1"/>
  <c r="I36" i="15" s="1"/>
  <c r="S186" i="28"/>
  <c r="AJ25" i="28"/>
  <c r="AI26" i="28"/>
  <c r="S156" i="28"/>
  <c r="AC28" i="28"/>
  <c r="O26" i="28"/>
  <c r="S85" i="28"/>
  <c r="N27" i="28"/>
  <c r="S120" i="28"/>
  <c r="V28" i="28"/>
  <c r="E47" i="17"/>
  <c r="G47" i="17"/>
  <c r="I35" i="14"/>
  <c r="O23" i="27"/>
  <c r="S82" i="27"/>
  <c r="N24" i="27"/>
  <c r="V23" i="27"/>
  <c r="U24" i="27"/>
  <c r="S115" i="27"/>
  <c r="U116" i="27"/>
  <c r="Q25" i="27"/>
  <c r="H22" i="27"/>
  <c r="G23" i="27"/>
  <c r="S46" i="27"/>
  <c r="S151" i="27"/>
  <c r="AC23" i="27"/>
  <c r="AB24" i="27"/>
  <c r="U152" i="27"/>
  <c r="X25" i="27"/>
  <c r="C24" i="27"/>
  <c r="C25" i="27" s="1"/>
  <c r="C26" i="27" s="1"/>
  <c r="C27" i="27" s="1"/>
  <c r="C28" i="27" s="1"/>
  <c r="U49" i="27"/>
  <c r="U50" i="27" s="1"/>
  <c r="U51" i="27" s="1"/>
  <c r="U52" i="27" s="1"/>
  <c r="F47" i="17"/>
  <c r="D47" i="17"/>
  <c r="B47" i="17"/>
  <c r="C47" i="17"/>
  <c r="J28" i="14"/>
  <c r="J30" i="14"/>
  <c r="J31" i="14"/>
  <c r="I4" i="16"/>
  <c r="K4" i="16" s="1"/>
  <c r="I4" i="15"/>
  <c r="J23" i="14"/>
  <c r="J9" i="14"/>
  <c r="J20" i="14"/>
  <c r="J14" i="14"/>
  <c r="J22" i="14"/>
  <c r="J6" i="14"/>
  <c r="J17" i="14"/>
  <c r="J7" i="14"/>
  <c r="J25" i="14"/>
  <c r="J12" i="14"/>
  <c r="J15" i="14"/>
  <c r="J10" i="14"/>
  <c r="J13" i="14"/>
  <c r="J18" i="14"/>
  <c r="J21" i="14"/>
  <c r="J26" i="14"/>
  <c r="J29" i="14"/>
  <c r="I4" i="14"/>
  <c r="J8" i="14"/>
  <c r="J11" i="14"/>
  <c r="J16" i="14"/>
  <c r="J19" i="14"/>
  <c r="J24" i="14"/>
  <c r="J27" i="14"/>
  <c r="J37" i="14" l="1"/>
  <c r="S187" i="28"/>
  <c r="AJ26" i="28"/>
  <c r="AI27" i="28"/>
  <c r="N28" i="28"/>
  <c r="S86" i="28"/>
  <c r="O27" i="28"/>
  <c r="Q26" i="27"/>
  <c r="U117" i="27"/>
  <c r="AC24" i="27"/>
  <c r="AB25" i="27"/>
  <c r="S152" i="27"/>
  <c r="U153" i="27"/>
  <c r="X26" i="27"/>
  <c r="H23" i="27"/>
  <c r="G24" i="27"/>
  <c r="S47" i="27"/>
  <c r="V24" i="27"/>
  <c r="U25" i="27"/>
  <c r="S116" i="27"/>
  <c r="S83" i="27"/>
  <c r="O24" i="27"/>
  <c r="N25" i="27"/>
  <c r="I30" i="13"/>
  <c r="I29" i="13"/>
  <c r="I28" i="13"/>
  <c r="I27" i="13"/>
  <c r="I26" i="13"/>
  <c r="I25" i="13"/>
  <c r="I24" i="13"/>
  <c r="I23" i="13"/>
  <c r="I22" i="13"/>
  <c r="I21" i="13"/>
  <c r="I20" i="13"/>
  <c r="I19" i="13"/>
  <c r="I18" i="13"/>
  <c r="I17" i="13"/>
  <c r="I16" i="13"/>
  <c r="I15" i="13"/>
  <c r="I14" i="13"/>
  <c r="I13" i="13"/>
  <c r="I12" i="13"/>
  <c r="I11" i="13"/>
  <c r="I10" i="13"/>
  <c r="I9" i="13"/>
  <c r="I8" i="13"/>
  <c r="I7" i="13"/>
  <c r="I6" i="13"/>
  <c r="I5" i="13"/>
  <c r="H4" i="13"/>
  <c r="G4" i="13"/>
  <c r="F4" i="13"/>
  <c r="E4" i="13"/>
  <c r="D4" i="13"/>
  <c r="C4" i="13"/>
  <c r="B4" i="13"/>
  <c r="S188" i="28" l="1"/>
  <c r="AI28" i="28"/>
  <c r="AJ27" i="28"/>
  <c r="O28" i="28"/>
  <c r="S87" i="28"/>
  <c r="S84" i="27"/>
  <c r="O25" i="27"/>
  <c r="N26" i="27"/>
  <c r="U154" i="27"/>
  <c r="X27" i="27"/>
  <c r="V25" i="27"/>
  <c r="U26" i="27"/>
  <c r="S117" i="27"/>
  <c r="S153" i="27"/>
  <c r="AC25" i="27"/>
  <c r="AB26" i="27"/>
  <c r="S48" i="27"/>
  <c r="H24" i="27"/>
  <c r="G25" i="27"/>
  <c r="Q27" i="27"/>
  <c r="U118" i="27"/>
  <c r="I4" i="13"/>
  <c r="AJ28" i="28" l="1"/>
  <c r="S189" i="28"/>
  <c r="V26" i="27"/>
  <c r="S118" i="27"/>
  <c r="U27" i="27"/>
  <c r="X28" i="27"/>
  <c r="U156" i="27" s="1"/>
  <c r="U155" i="27"/>
  <c r="U119" i="27"/>
  <c r="Q28" i="27"/>
  <c r="U120" i="27" s="1"/>
  <c r="H25" i="27"/>
  <c r="G26" i="27"/>
  <c r="S49" i="27"/>
  <c r="AC26" i="27"/>
  <c r="AB27" i="27"/>
  <c r="S154" i="27"/>
  <c r="S85" i="27"/>
  <c r="O26" i="27"/>
  <c r="N27" i="27"/>
  <c r="I24" i="9"/>
  <c r="I23" i="9"/>
  <c r="I22" i="9"/>
  <c r="I21" i="9"/>
  <c r="I20" i="9"/>
  <c r="I19" i="9"/>
  <c r="I18" i="9"/>
  <c r="I17" i="9"/>
  <c r="I16" i="9"/>
  <c r="I15" i="9"/>
  <c r="I14" i="9"/>
  <c r="I13" i="9"/>
  <c r="I12" i="9"/>
  <c r="I11" i="9"/>
  <c r="I10" i="9"/>
  <c r="I9" i="9"/>
  <c r="I8" i="9"/>
  <c r="I7" i="9"/>
  <c r="I6" i="9"/>
  <c r="I5" i="9"/>
  <c r="H4" i="9"/>
  <c r="G4" i="9"/>
  <c r="F4" i="9"/>
  <c r="E4" i="9"/>
  <c r="D4" i="9"/>
  <c r="C4" i="9"/>
  <c r="B4" i="9"/>
  <c r="C10" i="8"/>
  <c r="C9" i="8"/>
  <c r="N28" i="27" l="1"/>
  <c r="S86" i="27"/>
  <c r="O27" i="27"/>
  <c r="S155" i="27"/>
  <c r="AC27" i="27"/>
  <c r="AB28" i="27"/>
  <c r="V27" i="27"/>
  <c r="S119" i="27"/>
  <c r="U28" i="27"/>
  <c r="H26" i="27"/>
  <c r="G27" i="27"/>
  <c r="S50" i="27"/>
  <c r="I35" i="9"/>
  <c r="I39" i="9" s="1"/>
  <c r="I4" i="9"/>
  <c r="K10" i="8"/>
  <c r="K9" i="8"/>
  <c r="S156" i="27" l="1"/>
  <c r="AC28" i="27"/>
  <c r="H27" i="27"/>
  <c r="S51" i="27"/>
  <c r="G28" i="27"/>
  <c r="V28" i="27"/>
  <c r="S120" i="27"/>
  <c r="O28" i="27"/>
  <c r="S87" i="27"/>
  <c r="I4" i="12"/>
  <c r="I36" i="9" s="1"/>
  <c r="C9" i="5"/>
  <c r="C10" i="5"/>
  <c r="F9" i="5"/>
  <c r="F10" i="5"/>
  <c r="H28" i="27" l="1"/>
  <c r="S52" i="27"/>
  <c r="H10" i="5"/>
  <c r="E10" i="5"/>
  <c r="H9" i="5"/>
  <c r="E9" i="5"/>
  <c r="K10" i="5"/>
  <c r="I10" i="5"/>
  <c r="I9" i="5"/>
  <c r="D6" i="4"/>
  <c r="F6" i="4" s="1"/>
  <c r="D7" i="4"/>
  <c r="F7" i="4" s="1"/>
  <c r="D8" i="4"/>
  <c r="F8" i="4" s="1"/>
  <c r="D9" i="4"/>
  <c r="F9" i="4" s="1"/>
  <c r="D10" i="4"/>
  <c r="F10" i="4" s="1"/>
  <c r="D11" i="4"/>
  <c r="F11" i="4" s="1"/>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5" i="4"/>
  <c r="F5" i="4" s="1"/>
  <c r="K9" i="5" l="1"/>
</calcChain>
</file>

<file path=xl/sharedStrings.xml><?xml version="1.0" encoding="utf-8"?>
<sst xmlns="http://schemas.openxmlformats.org/spreadsheetml/2006/main" count="690" uniqueCount="286">
  <si>
    <t>Fatal</t>
  </si>
  <si>
    <t>Serious</t>
  </si>
  <si>
    <t>All severities</t>
  </si>
  <si>
    <t>Year</t>
  </si>
  <si>
    <t>Killed</t>
  </si>
  <si>
    <t>All Severities</t>
  </si>
  <si>
    <t>Pedestrian</t>
  </si>
  <si>
    <t>Pedal cycle</t>
  </si>
  <si>
    <t>Motor cycle</t>
  </si>
  <si>
    <t>Car</t>
  </si>
  <si>
    <t>Bus/Coach</t>
  </si>
  <si>
    <t>Other modes of transport</t>
  </si>
  <si>
    <t>All casualties</t>
  </si>
  <si>
    <t>Built-up roads total</t>
  </si>
  <si>
    <t>Built-up roads Killed</t>
  </si>
  <si>
    <t>All roads Killed</t>
  </si>
  <si>
    <t>Total all roads</t>
  </si>
  <si>
    <t>Mode of transport</t>
  </si>
  <si>
    <t>Threshold</t>
  </si>
  <si>
    <t>Symbol</t>
  </si>
  <si>
    <t xml:space="preserve">Notes </t>
  </si>
  <si>
    <t xml:space="preserve">This worksheet contains one table. </t>
  </si>
  <si>
    <t xml:space="preserve">Note number </t>
  </si>
  <si>
    <t xml:space="preserve">Note text </t>
  </si>
  <si>
    <t>note 1</t>
  </si>
  <si>
    <t>note 2</t>
  </si>
  <si>
    <t>note 3</t>
  </si>
  <si>
    <t>note 4</t>
  </si>
  <si>
    <t>Provisional</t>
  </si>
  <si>
    <t>note 5</t>
  </si>
  <si>
    <t>note 6</t>
  </si>
  <si>
    <t>[sample too small]</t>
  </si>
  <si>
    <t>Female killed</t>
  </si>
  <si>
    <t>Female all severities Under 5</t>
  </si>
  <si>
    <t>Female all severities 5-11</t>
  </si>
  <si>
    <t>Female all severities12-15</t>
  </si>
  <si>
    <t>Female all severities 16-22</t>
  </si>
  <si>
    <t>Female all severities 23-29</t>
  </si>
  <si>
    <t>Female all severities 30-39</t>
  </si>
  <si>
    <t>Female all severities 40-49</t>
  </si>
  <si>
    <t>Female all severities 50-59</t>
  </si>
  <si>
    <t>Female all severities 60-69</t>
  </si>
  <si>
    <t>Female all severities 70+</t>
  </si>
  <si>
    <t>Adult Female all severities 16+</t>
  </si>
  <si>
    <t>Child Female all severities 0-15</t>
  </si>
  <si>
    <t>Includes unknown ages.</t>
  </si>
  <si>
    <t>Female all severities Total [Note 6]</t>
  </si>
  <si>
    <t>Male killed</t>
  </si>
  <si>
    <t>Male all severities Under 5</t>
  </si>
  <si>
    <t>Male all severities 5-11</t>
  </si>
  <si>
    <t>Male all severities12-15</t>
  </si>
  <si>
    <t>Male all severities 16-22</t>
  </si>
  <si>
    <t>Male all severities 23-29</t>
  </si>
  <si>
    <t>Male all severities 30-39</t>
  </si>
  <si>
    <t>Male all severities 40-49</t>
  </si>
  <si>
    <t>Male all severities 50-59</t>
  </si>
  <si>
    <t>Male all severities 60-69</t>
  </si>
  <si>
    <t>Male all severities 70+</t>
  </si>
  <si>
    <t>Male all severities Total [Note 6]</t>
  </si>
  <si>
    <t>Child Male all severities 0-15</t>
  </si>
  <si>
    <t>Adult Male all severities 16+</t>
  </si>
  <si>
    <t>All casualties killed</t>
  </si>
  <si>
    <t>All casualties  Under 5</t>
  </si>
  <si>
    <t>All casualties  5-11</t>
  </si>
  <si>
    <t>All casualties 12-15</t>
  </si>
  <si>
    <t>All casualties 16-22</t>
  </si>
  <si>
    <t>All casualties  23-29</t>
  </si>
  <si>
    <t>All casualties  30-39</t>
  </si>
  <si>
    <t>All casualties 40-49</t>
  </si>
  <si>
    <t>All casualties 50-59</t>
  </si>
  <si>
    <t>All casualties 60-69</t>
  </si>
  <si>
    <t>All casualties 70+</t>
  </si>
  <si>
    <t>All casualties  Total [Note 6]</t>
  </si>
  <si>
    <t>All child casualties 0-15</t>
  </si>
  <si>
    <t>All adult casualties 16+</t>
  </si>
  <si>
    <t xml:space="preserve">Non built-up roads Killed </t>
  </si>
  <si>
    <t>Non built-up roads total</t>
  </si>
  <si>
    <t>1994-98 ave</t>
  </si>
  <si>
    <t xml:space="preserve">Threshold </t>
  </si>
  <si>
    <t>Motorcycle</t>
  </si>
  <si>
    <t>All road users</t>
  </si>
  <si>
    <t>Column1</t>
  </si>
  <si>
    <t>Goods [note 7]</t>
  </si>
  <si>
    <t>note 7</t>
  </si>
  <si>
    <t>note 8</t>
  </si>
  <si>
    <t>Light goods vehicles and heavy goods vehicles.</t>
  </si>
  <si>
    <t>Taxis, minibuses and other modes of transport</t>
  </si>
  <si>
    <t>Other [note 8]</t>
  </si>
  <si>
    <t>1994-98 average</t>
  </si>
  <si>
    <t>3 year average [note 9]</t>
  </si>
  <si>
    <t>note 9</t>
  </si>
  <si>
    <t>All averages rounded to whole percentages.</t>
  </si>
  <si>
    <t>All road users [numbers]</t>
  </si>
  <si>
    <t>Traffic [million vehicle kilometres]</t>
  </si>
  <si>
    <t>Casualty rate [per 100 million vehicle kilometres]</t>
  </si>
  <si>
    <t>Aberdeen City</t>
  </si>
  <si>
    <t>Aberdeenshire</t>
  </si>
  <si>
    <t>Moray</t>
  </si>
  <si>
    <t>Tayside</t>
  </si>
  <si>
    <t>Dundee City</t>
  </si>
  <si>
    <t>Angus</t>
  </si>
  <si>
    <t>Perth &amp; Kinross</t>
  </si>
  <si>
    <t>Argyll &amp; West Dunbartonshire</t>
  </si>
  <si>
    <t>Argyll &amp; Bute</t>
  </si>
  <si>
    <t>West Dunbartonshire</t>
  </si>
  <si>
    <t>Forth Valley</t>
  </si>
  <si>
    <t>Clackmannanshire</t>
  </si>
  <si>
    <t>Stirling</t>
  </si>
  <si>
    <t>Falkirk</t>
  </si>
  <si>
    <t>Dumfries &amp; Galloway</t>
  </si>
  <si>
    <t>Ayrshire</t>
  </si>
  <si>
    <t>North Ayrshire</t>
  </si>
  <si>
    <t>East Ayrshire</t>
  </si>
  <si>
    <t>South Ayrshire</t>
  </si>
  <si>
    <t>Greater Glasgow</t>
  </si>
  <si>
    <t>Glasgow City</t>
  </si>
  <si>
    <t>East Dunbartonshire</t>
  </si>
  <si>
    <t>East Renfrewshire</t>
  </si>
  <si>
    <t>Lothians &amp; Scottish Borders</t>
  </si>
  <si>
    <t>West Lothian</t>
  </si>
  <si>
    <t>Midlothian</t>
  </si>
  <si>
    <t>East Lothian</t>
  </si>
  <si>
    <t>Scottish Borders</t>
  </si>
  <si>
    <t>Edinburgh</t>
  </si>
  <si>
    <t>Highlands &amp; Islands</t>
  </si>
  <si>
    <t>Highland</t>
  </si>
  <si>
    <t>Orkney Islands</t>
  </si>
  <si>
    <t>Shetland Islands</t>
  </si>
  <si>
    <t>Eilean Siar</t>
  </si>
  <si>
    <t>Fife</t>
  </si>
  <si>
    <t>Renfrewshire &amp; Inverclyde</t>
  </si>
  <si>
    <t>Inverclyde</t>
  </si>
  <si>
    <t>Renfrewshire</t>
  </si>
  <si>
    <t>Lanarkshire</t>
  </si>
  <si>
    <t>North Lanarkshire</t>
  </si>
  <si>
    <t>South Lanarkshire</t>
  </si>
  <si>
    <t>Scotland</t>
  </si>
  <si>
    <t>Police division and council</t>
  </si>
  <si>
    <t>North East</t>
  </si>
  <si>
    <t>It must also be remembered that there can be quite large percentage year-to-year fluctuations in the figures for areas within Scotland, particularly for those with lower numbers. Therefore, the annual average for the latest five years may be a better guide to the "normal" level of the numbers than the figures for the latest single year.</t>
  </si>
  <si>
    <t>note 10</t>
  </si>
  <si>
    <t>note 11</t>
  </si>
  <si>
    <t>DfT adjusted serious</t>
  </si>
  <si>
    <t>DfT adjusted Slight</t>
  </si>
  <si>
    <t xml:space="preserve">Dft unadjusted Serious </t>
  </si>
  <si>
    <t xml:space="preserve">Dft unadjusted Slight </t>
  </si>
  <si>
    <t>DfT Serious/Slight total</t>
  </si>
  <si>
    <t>Source: Department for Transport.</t>
  </si>
  <si>
    <t>The unadjusted figures in this table are National Statistics</t>
  </si>
  <si>
    <t>The adjusted figures in this table are Experimental Statistics</t>
  </si>
  <si>
    <t xml:space="preserve">Freeze panes are active on this sheet. To turn off freeze panes select the 'View' ribbon then 'Freeze Panes' then 'Unfreeze Panes' or use [Alt W, F] </t>
  </si>
  <si>
    <t>note 12</t>
  </si>
  <si>
    <t>note 13</t>
  </si>
  <si>
    <t>note 14</t>
  </si>
  <si>
    <t xml:space="preserve">Unadjusted figures in this table may not match those in other tables in this publication as DfT close their database each year but Transport Scotland keep theirs open. Figures for serious and slight injuries are as reported by police. Since 2017, changes in severity reporting systems for a large number of police forces mean that serious injury figures, and to a lesser extent slight injuries, are not comparable with earlier years. Adjustments to account for the change have been produced. More information on the change and the adjustment process is available at the following address. https://assets.publishing.service.gov.uk/government/uploads/system/uploads/attachment_data/file/833813/annex-update-severity-adjustments-methodology.pdf </t>
  </si>
  <si>
    <t xml:space="preserve">Table 1 </t>
  </si>
  <si>
    <t xml:space="preserve">Table 2 </t>
  </si>
  <si>
    <t>Table 3</t>
  </si>
  <si>
    <t>Table 4</t>
  </si>
  <si>
    <t>Table 5</t>
  </si>
  <si>
    <t xml:space="preserve">Table 6 </t>
  </si>
  <si>
    <t xml:space="preserve">Table 7 </t>
  </si>
  <si>
    <t xml:space="preserve">Table 8 </t>
  </si>
  <si>
    <t>Table 9</t>
  </si>
  <si>
    <t>Table 10</t>
  </si>
  <si>
    <t>Table 11</t>
  </si>
  <si>
    <t>Casualties by police force division, council and severity</t>
  </si>
  <si>
    <t>Table 12</t>
  </si>
  <si>
    <t xml:space="preserve">Table of contents </t>
  </si>
  <si>
    <t>Worksheet title</t>
  </si>
  <si>
    <t>Table number</t>
  </si>
  <si>
    <t>2016 base</t>
  </si>
  <si>
    <t xml:space="preserve">Baseline figures for 2015 onwards </t>
  </si>
  <si>
    <t xml:space="preserve">This worksheet contains one table. Some cells refer to notes which can be found in the notes worksheet. </t>
  </si>
  <si>
    <t>Severity</t>
  </si>
  <si>
    <t>Due to changes in the the way casualty severities are recorded, serious and slight figures prior to 2004 are not comparable with later years.</t>
  </si>
  <si>
    <t>2003 [note 4]</t>
  </si>
  <si>
    <t>2014 - 2018 average</t>
  </si>
  <si>
    <t>2014-18 average</t>
  </si>
  <si>
    <t>on 14-18 average</t>
  </si>
  <si>
    <t>Built-up roads Adjusted Serious</t>
  </si>
  <si>
    <t>Non built-up roads Adjusted Serious</t>
  </si>
  <si>
    <t>All roads Adjusted Serious</t>
  </si>
  <si>
    <t>Baselines for 2016 onwards</t>
  </si>
  <si>
    <t>Numbers in 2030 implied by target</t>
  </si>
  <si>
    <t>on 14-18 ave</t>
  </si>
  <si>
    <t>Fatal 2014-18 average</t>
  </si>
  <si>
    <t>All severities 2014-18 average</t>
  </si>
  <si>
    <t>Adjusted serious  2014-18 average</t>
  </si>
  <si>
    <t>Table 11 Casualties by police force division, council and severity [note 10] [note 11]</t>
  </si>
  <si>
    <t>Male adjusted serious</t>
  </si>
  <si>
    <t>Female adjusted serious</t>
  </si>
  <si>
    <t xml:space="preserve">All adjusted serious casualties </t>
  </si>
  <si>
    <t>Child killed</t>
  </si>
  <si>
    <t>Child Serious</t>
  </si>
  <si>
    <t>Target fall by 2030 =</t>
  </si>
  <si>
    <t>So: 2030 figure as proportion of baseline:</t>
  </si>
  <si>
    <t>START</t>
  </si>
  <si>
    <t>equivalent</t>
  </si>
  <si>
    <t>therefore</t>
  </si>
  <si>
    <t>casualty</t>
  </si>
  <si>
    <t>check</t>
  </si>
  <si>
    <t>child</t>
  </si>
  <si>
    <t>and</t>
  </si>
  <si>
    <t>to fall</t>
  </si>
  <si>
    <t>each</t>
  </si>
  <si>
    <t>numbers</t>
  </si>
  <si>
    <t>constant</t>
  </si>
  <si>
    <t>killed</t>
  </si>
  <si>
    <t>serious</t>
  </si>
  <si>
    <t>base line</t>
  </si>
  <si>
    <t>TARGET</t>
  </si>
  <si>
    <t>from 1 to</t>
  </si>
  <si>
    <t>year</t>
  </si>
  <si>
    <t>each year</t>
  </si>
  <si>
    <t>% fall</t>
  </si>
  <si>
    <t>2014-18 ave</t>
  </si>
  <si>
    <t>number of years to reach target</t>
  </si>
  <si>
    <t>req'd power ( = 1 / number of years )</t>
  </si>
  <si>
    <t>annual multiplier = ( target value ) ** required power</t>
  </si>
  <si>
    <t>I.e. annual percentage fall required</t>
  </si>
  <si>
    <t>Progress towards the 2030 casualty reduction targets</t>
  </si>
  <si>
    <t>3 year ave</t>
  </si>
  <si>
    <t>Headline targets</t>
  </si>
  <si>
    <t>Fatal and Serious</t>
  </si>
  <si>
    <t>Killed and Serious</t>
  </si>
  <si>
    <t>Pedestrians killed or seriously injured</t>
  </si>
  <si>
    <t>Cyclists killed or seriously injured</t>
  </si>
  <si>
    <t>Motorcyclists killed or seriously injured</t>
  </si>
  <si>
    <t>Road users aged 70+  killed or seriously injured</t>
  </si>
  <si>
    <t>Road users aged between 17 to 25 killed or seriously injured</t>
  </si>
  <si>
    <t>Some figures for 2021 and earlier years may have been revised slightly from those published previously due to late returns, or due to late corrections being made to returns that had been received earlier.</t>
  </si>
  <si>
    <t>Collisions by police force division, council and severity</t>
  </si>
  <si>
    <t>NB: the figures for the latest year are provisional. The final totals, which will appear in "Reported Road Casualties Scotland", may differ from the figures given here, due to (e.g.) late returns and amendments. The figures for a smaller area could be revised by a few percent if, for example, data for several collisions in that area had not been added to the Scottish Government road collision statistics database by the time that the statistics for this bulletin were extracted.</t>
  </si>
  <si>
    <t>Table 10 Collisions by police force division, council and severity  [note 10] [note 11]</t>
  </si>
  <si>
    <t>Adjusted serious</t>
  </si>
  <si>
    <t>Adjusted Slight</t>
  </si>
  <si>
    <t>Adjusted slight</t>
  </si>
  <si>
    <t>Adjusted Serious</t>
  </si>
  <si>
    <t>Other targets</t>
  </si>
  <si>
    <t>Road Safety Framework Targets pedestrians, pedal cyclists, motor cyclists, older road users, 17-25 years old</t>
  </si>
  <si>
    <t>Road Safety Framework Targets main targets</t>
  </si>
  <si>
    <t>Although regular records of the numbers of casualties began in 1947, the level of severity was only collected from 1950 and the number of injury road collisions weren’t collected until 1970.</t>
  </si>
  <si>
    <t>Injury Road Collisions by Severity, 1970 - 2023</t>
  </si>
  <si>
    <t>Casualties by Severity, 1950 - 2023</t>
  </si>
  <si>
    <t>Killed casualties by mode of transport, 1994 - 2023</t>
  </si>
  <si>
    <t>Serious casualties by mode of transport, 1994 - 2023</t>
  </si>
  <si>
    <t>Children killed by mode of transport, 1994 - 2023</t>
  </si>
  <si>
    <t>Children seriously injured by mode of transport, 1994 - 2023</t>
  </si>
  <si>
    <t>Slight casualties by mode of transport, 1994 - 2023</t>
  </si>
  <si>
    <t>Casualties by gender, severity and age, 2005 - 2023</t>
  </si>
  <si>
    <t>Casualties by built-up and non built-up roads, mode of transport and severity, 2021-2023 &amp; 2014-18 average</t>
  </si>
  <si>
    <t>Child casualties by built-up and non built-up roads, mode of transport and severity, 2021-2023 &amp; 2014-18 average</t>
  </si>
  <si>
    <t>A collision can involve more than one casualty; casualty numbers are presented in table 2.</t>
  </si>
  <si>
    <t>Table 1 Injury Road Collisions by Severity, 1970 - 2023 [note2]</t>
  </si>
  <si>
    <t>2023 [note5]</t>
  </si>
  <si>
    <t>2022 [note3]</t>
  </si>
  <si>
    <t>2023 change on 2022</t>
  </si>
  <si>
    <t>2023 change on 14-18 average</t>
  </si>
  <si>
    <t>2023 % change on 2022</t>
  </si>
  <si>
    <t>2023 % change on 14-18 average</t>
  </si>
  <si>
    <t>Table 2b  DfT serious/slight adjusted and unadjusted casualties, 2004 to 2023 [note 12] [note 13] [note 14]</t>
  </si>
  <si>
    <t>Table 2a Casualties by Severity, 1950 - 2023 [note1]</t>
  </si>
  <si>
    <t>Table 1b  DfT serious/slight adjusted and unadjusted collisions, 2004 to 2023 [note 12] [note 13] [note 14]</t>
  </si>
  <si>
    <t>Table 3    Casualties by built-up and non built-up roads, mode of transport and severity, 2021-2023 &amp; 2014-18 average [note 3]</t>
  </si>
  <si>
    <t>2023 [note 5]</t>
  </si>
  <si>
    <t>% change on 2022</t>
  </si>
  <si>
    <t>Table 4    Child casualties by built-up and non built-up roads, mode of transport and severity, 2021-2023 &amp; 2014-18 average [note 3]</t>
  </si>
  <si>
    <t>Table 5 Killed casualties by mode of transport, 1994 - 2023</t>
  </si>
  <si>
    <r>
      <t xml:space="preserve">2023 </t>
    </r>
    <r>
      <rPr>
        <b/>
        <i/>
        <sz val="12"/>
        <rFont val="Calibri"/>
        <family val="2"/>
        <scheme val="minor"/>
      </rPr>
      <t>provisional</t>
    </r>
  </si>
  <si>
    <t xml:space="preserve">2023 % change: </t>
  </si>
  <si>
    <t xml:space="preserve">   on 2022</t>
  </si>
  <si>
    <t>Table 6 Serious casualties by mode of transport, 1994 - 2023</t>
  </si>
  <si>
    <r>
      <t xml:space="preserve">2023 </t>
    </r>
    <r>
      <rPr>
        <b/>
        <i/>
        <sz val="12"/>
        <rFont val="Calibri"/>
        <family val="2"/>
        <scheme val="minor"/>
      </rPr>
      <t>provisional.</t>
    </r>
  </si>
  <si>
    <t>Table 7 Children killed by mode of transport, 1994 - 2023</t>
  </si>
  <si>
    <t>2021-23 average</t>
  </si>
  <si>
    <t>2021-23 average % change  on 2014-18 average</t>
  </si>
  <si>
    <t>Table 8 Children seriously injured by mode of transport, 1994 - 2023</t>
  </si>
  <si>
    <t>2023 % change  on 2014-18 average</t>
  </si>
  <si>
    <t>Table 9 Slight casualties by mode of transport, 1994 - 2023</t>
  </si>
  <si>
    <t>2023 provisional</t>
  </si>
  <si>
    <t>Fatal 2023 provisional</t>
  </si>
  <si>
    <t>Serious 2023 provisional</t>
  </si>
  <si>
    <t>All severities 2023 provisional</t>
  </si>
  <si>
    <t>Table 12   Casualties by gender, severity and age, 2004 - 2023</t>
  </si>
  <si>
    <t>Killed/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</si>
</sst>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General_)"/>
    <numFmt numFmtId="167" formatCode="_-* #,##0_-;\-* #,##0_-;_-* &quot;-&quot;??_-;_-@_-"/>
    <numFmt numFmtId="168" formatCode="0.0"/>
    <numFmt numFmtId="169" formatCode="#,##0_ ;\-#,##0\ "/>
    <numFmt numFmtId="170" formatCode="0.00000"/>
    <numFmt numFmtId="171" formatCode="#,##0.0"/>
    <numFmt numFmtId="172" formatCode="0.000000"/>
    <numFmt numFmtId="173" formatCode="0.000%"/>
    <numFmt numFmtId="174" formatCode="0.0000"/>
    <numFmt numFmtId="175" formatCode="0.0000%"/>
    <numFmt numFmtId="176" formatCode="0_ ;\-0\ "/>
  </numFmts>
  <fonts count="47">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b/>
      <sz val="11"/>
      <name val="Calibri"/>
      <family val="2"/>
      <scheme val="minor"/>
    </font>
    <font>
      <sz val="11"/>
      <name val="Calibri"/>
      <family val="2"/>
      <scheme val="minor"/>
    </font>
    <font>
      <b/>
      <sz val="10"/>
      <name val="Arial"/>
      <family val="2"/>
    </font>
    <font>
      <sz val="10"/>
      <name val="Arial"/>
      <family val="2"/>
    </font>
    <font>
      <sz val="12"/>
      <name val="Arial"/>
      <family val="2"/>
    </font>
    <font>
      <sz val="12"/>
      <name val="Arial MT"/>
    </font>
    <font>
      <b/>
      <sz val="15"/>
      <color rgb="FF000000"/>
      <name val="Arial"/>
      <family val="2"/>
    </font>
    <font>
      <sz val="12"/>
      <color rgb="FF000000"/>
      <name val="Arial"/>
      <family val="2"/>
    </font>
    <font>
      <b/>
      <sz val="12"/>
      <color rgb="FF000000"/>
      <name val="Arial"/>
      <family val="2"/>
    </font>
    <font>
      <sz val="12"/>
      <color theme="1"/>
      <name val="Calibri"/>
      <family val="2"/>
      <scheme val="minor"/>
    </font>
    <font>
      <sz val="9"/>
      <name val="Arial"/>
      <family val="2"/>
    </font>
    <font>
      <sz val="8"/>
      <name val="Arial"/>
      <family val="2"/>
    </font>
    <font>
      <b/>
      <sz val="14"/>
      <name val="Arial"/>
      <family val="2"/>
    </font>
    <font>
      <b/>
      <sz val="14"/>
      <name val="Calibri"/>
      <family val="2"/>
      <scheme val="minor"/>
    </font>
    <font>
      <sz val="12"/>
      <name val="Calibri"/>
      <family val="2"/>
      <scheme val="minor"/>
    </font>
    <font>
      <b/>
      <sz val="12"/>
      <name val="Calibri"/>
      <family val="2"/>
      <scheme val="minor"/>
    </font>
    <font>
      <sz val="12"/>
      <color indexed="12"/>
      <name val="Calibri"/>
      <family val="2"/>
      <scheme val="minor"/>
    </font>
    <font>
      <sz val="10"/>
      <color rgb="FF0000FF"/>
      <name val="Arial"/>
      <family val="2"/>
    </font>
    <font>
      <b/>
      <i/>
      <sz val="12"/>
      <name val="Calibri"/>
      <family val="2"/>
      <scheme val="minor"/>
    </font>
    <font>
      <sz val="12"/>
      <color rgb="FF0000FF"/>
      <name val="Calibri"/>
      <family val="2"/>
      <scheme val="minor"/>
    </font>
    <font>
      <sz val="11"/>
      <color rgb="FF0000FF"/>
      <name val="Calibri"/>
      <family val="2"/>
      <scheme val="minor"/>
    </font>
    <font>
      <i/>
      <sz val="12"/>
      <color rgb="FF0000FF"/>
      <name val="Calibri"/>
      <family val="2"/>
      <scheme val="minor"/>
    </font>
    <font>
      <b/>
      <sz val="13.5"/>
      <name val="Arial"/>
      <family val="2"/>
    </font>
    <font>
      <b/>
      <sz val="10"/>
      <color rgb="FF0000FF"/>
      <name val="Arial"/>
      <family val="2"/>
    </font>
    <font>
      <b/>
      <sz val="14"/>
      <color theme="1"/>
      <name val="Calibri"/>
      <family val="2"/>
      <scheme val="minor"/>
    </font>
    <font>
      <b/>
      <sz val="14"/>
      <color rgb="FF000000"/>
      <name val="Calibri"/>
      <family val="2"/>
    </font>
    <font>
      <b/>
      <sz val="11"/>
      <color rgb="FF0000FF"/>
      <name val="Calibri"/>
      <family val="2"/>
      <scheme val="minor"/>
    </font>
    <font>
      <u/>
      <sz val="10"/>
      <color indexed="12"/>
      <name val="Arial"/>
      <family val="2"/>
    </font>
    <font>
      <sz val="10"/>
      <name val="Arial"/>
      <family val="2"/>
    </font>
    <font>
      <sz val="10"/>
      <color indexed="12"/>
      <name val="Arial"/>
      <family val="2"/>
    </font>
    <font>
      <sz val="10"/>
      <color rgb="FFFF0000"/>
      <name val="Arial"/>
      <family val="2"/>
    </font>
    <font>
      <b/>
      <sz val="20"/>
      <name val="Arial"/>
      <family val="2"/>
    </font>
    <font>
      <sz val="10"/>
      <color indexed="56"/>
      <name val="Arial"/>
      <family val="2"/>
    </font>
    <font>
      <sz val="12"/>
      <color indexed="12"/>
      <name val="Calibri"/>
      <family val="2"/>
      <scheme val="minor"/>
    </font>
    <font>
      <sz val="8"/>
      <name val="Calibri"/>
      <family val="2"/>
      <scheme val="minor"/>
    </font>
    <font>
      <sz val="11"/>
      <name val="Calibri"/>
      <family val="2"/>
      <scheme val="minor"/>
    </font>
    <font>
      <sz val="11"/>
      <color rgb="FF0000FF"/>
      <name val="Calibri"/>
      <family val="2"/>
      <scheme val="minor"/>
    </font>
    <font>
      <sz val="10"/>
      <color rgb="FF000000"/>
      <name val="Arial"/>
      <family val="2"/>
    </font>
    <font>
      <sz val="11"/>
      <name val="Calibri"/>
      <family val="2"/>
      <scheme val="minor"/>
    </font>
    <font>
      <sz val="11"/>
      <color rgb="FF0000FF"/>
      <name val="Calibri"/>
      <family val="2"/>
      <scheme val="minor"/>
    </font>
    <font>
      <sz val="11"/>
      <color theme="1"/>
      <name val="Calibri"/>
      <family val="2"/>
      <scheme val="minor"/>
    </font>
    <font>
      <sz val="12"/>
      <name val="Calibri"/>
      <family val="2"/>
      <scheme val="minor"/>
    </font>
    <font>
      <sz val="12"/>
      <color indexed="12"/>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6">
    <border>
      <left/>
      <right/>
      <top/>
      <bottom/>
      <diagonal/>
    </border>
    <border>
      <left/>
      <right/>
      <top/>
      <bottom style="thick">
        <color theme="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10">
    <xf numFmtId="0" fontId="0" fillId="0" borderId="0"/>
    <xf numFmtId="165" fontId="1" fillId="0" borderId="0" applyFont="0" applyFill="0" applyBorder="0" applyAlignment="0" applyProtection="0"/>
    <xf numFmtId="0" fontId="2" fillId="0" borderId="1" applyNumberFormat="0" applyFill="0" applyAlignment="0" applyProtection="0"/>
    <xf numFmtId="166" fontId="9"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0" fontId="32" fillId="0" borderId="0"/>
    <xf numFmtId="0" fontId="31" fillId="0" borderId="0" applyNumberFormat="0" applyFill="0" applyBorder="0" applyAlignment="0" applyProtection="0">
      <alignment vertical="top"/>
      <protection locked="0"/>
    </xf>
    <xf numFmtId="0" fontId="7" fillId="0" borderId="0"/>
  </cellStyleXfs>
  <cellXfs count="171">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right"/>
    </xf>
    <xf numFmtId="0" fontId="4"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3" fillId="0" borderId="0" xfId="0" applyFont="1" applyAlignment="1">
      <alignment horizontal="left"/>
    </xf>
    <xf numFmtId="0" fontId="3" fillId="0" borderId="0" xfId="0" applyFont="1" applyAlignment="1">
      <alignment wrapText="1"/>
    </xf>
    <xf numFmtId="166" fontId="8" fillId="0" borderId="0" xfId="3" applyFont="1"/>
    <xf numFmtId="166" fontId="8" fillId="0" borderId="0" xfId="3" quotePrefix="1" applyFont="1" applyAlignment="1">
      <alignment horizontal="right"/>
    </xf>
    <xf numFmtId="167" fontId="0" fillId="0" borderId="0" xfId="1" applyNumberFormat="1" applyFont="1"/>
    <xf numFmtId="0" fontId="10" fillId="0" borderId="0" xfId="2" applyFont="1" applyBorder="1"/>
    <xf numFmtId="0" fontId="11"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wrapText="1"/>
    </xf>
    <xf numFmtId="0" fontId="14" fillId="0" borderId="0" xfId="0" applyFont="1"/>
    <xf numFmtId="168" fontId="7" fillId="0" borderId="0" xfId="0" applyNumberFormat="1" applyFont="1" applyAlignment="1">
      <alignment horizontal="right" wrapText="1"/>
    </xf>
    <xf numFmtId="0" fontId="7" fillId="0" borderId="0" xfId="0" applyFont="1"/>
    <xf numFmtId="3" fontId="0" fillId="0" borderId="0" xfId="1" applyNumberFormat="1" applyFont="1"/>
    <xf numFmtId="166" fontId="15" fillId="0" borderId="0" xfId="3" quotePrefix="1" applyFont="1" applyAlignment="1">
      <alignment horizontal="right"/>
    </xf>
    <xf numFmtId="0" fontId="16" fillId="0" borderId="0" xfId="4" applyFont="1"/>
    <xf numFmtId="0" fontId="7" fillId="0" borderId="0" xfId="4"/>
    <xf numFmtId="167" fontId="7" fillId="0" borderId="0" xfId="5" applyNumberFormat="1" applyFont="1" applyBorder="1"/>
    <xf numFmtId="1" fontId="21" fillId="0" borderId="0" xfId="4" applyNumberFormat="1" applyFont="1"/>
    <xf numFmtId="0" fontId="17" fillId="0" borderId="0" xfId="4" applyFont="1"/>
    <xf numFmtId="0" fontId="19" fillId="0" borderId="0" xfId="4" applyFont="1"/>
    <xf numFmtId="0" fontId="18" fillId="0" borderId="0" xfId="4" applyFont="1"/>
    <xf numFmtId="167" fontId="18" fillId="0" borderId="0" xfId="5" applyNumberFormat="1" applyFont="1" applyBorder="1"/>
    <xf numFmtId="0" fontId="19" fillId="0" borderId="0" xfId="4" applyFont="1" applyAlignment="1">
      <alignment horizontal="center" wrapText="1"/>
    </xf>
    <xf numFmtId="167" fontId="20" fillId="0" borderId="0" xfId="5" applyNumberFormat="1" applyFont="1" applyBorder="1"/>
    <xf numFmtId="0" fontId="18" fillId="0" borderId="0" xfId="5" applyNumberFormat="1" applyFont="1" applyBorder="1" applyAlignment="1">
      <alignment horizontal="right"/>
    </xf>
    <xf numFmtId="167" fontId="18" fillId="0" borderId="0" xfId="5" applyNumberFormat="1" applyFont="1" applyBorder="1" applyAlignment="1">
      <alignment horizontal="right"/>
    </xf>
    <xf numFmtId="167" fontId="18" fillId="0" borderId="0" xfId="5" applyNumberFormat="1" applyFont="1" applyFill="1" applyBorder="1"/>
    <xf numFmtId="0" fontId="19" fillId="0" borderId="0" xfId="4" applyFont="1" applyAlignment="1">
      <alignment horizontal="left"/>
    </xf>
    <xf numFmtId="164" fontId="18" fillId="0" borderId="0" xfId="5" applyNumberFormat="1" applyFont="1" applyBorder="1"/>
    <xf numFmtId="164" fontId="23" fillId="0" borderId="0" xfId="5" applyNumberFormat="1" applyFont="1" applyBorder="1"/>
    <xf numFmtId="164" fontId="18" fillId="0" borderId="0" xfId="5" applyNumberFormat="1" applyFont="1" applyBorder="1" applyAlignment="1">
      <alignment horizontal="right"/>
    </xf>
    <xf numFmtId="167" fontId="23" fillId="0" borderId="0" xfId="5" applyNumberFormat="1" applyFont="1" applyFill="1" applyBorder="1"/>
    <xf numFmtId="167" fontId="23" fillId="0" borderId="0" xfId="5" applyNumberFormat="1" applyFont="1" applyBorder="1"/>
    <xf numFmtId="9" fontId="23" fillId="0" borderId="0" xfId="5" applyNumberFormat="1" applyFont="1" applyBorder="1" applyAlignment="1">
      <alignment horizontal="right"/>
    </xf>
    <xf numFmtId="0" fontId="13" fillId="0" borderId="0" xfId="4" applyFont="1" applyAlignment="1">
      <alignment wrapText="1"/>
    </xf>
    <xf numFmtId="0" fontId="22" fillId="0" borderId="0" xfId="4" applyFont="1" applyAlignment="1">
      <alignment horizontal="left" wrapText="1"/>
    </xf>
    <xf numFmtId="167" fontId="25" fillId="0" borderId="0" xfId="5" applyNumberFormat="1" applyFont="1" applyFill="1" applyBorder="1"/>
    <xf numFmtId="0" fontId="23" fillId="0" borderId="0" xfId="4" applyFont="1"/>
    <xf numFmtId="9" fontId="23" fillId="0" borderId="0" xfId="6" applyFont="1" applyBorder="1" applyAlignment="1">
      <alignment horizontal="right"/>
    </xf>
    <xf numFmtId="9" fontId="24" fillId="0" borderId="0" xfId="1" applyNumberFormat="1" applyFont="1"/>
    <xf numFmtId="9" fontId="24" fillId="0" borderId="0" xfId="0" applyNumberFormat="1" applyFont="1"/>
    <xf numFmtId="167" fontId="24" fillId="0" borderId="0" xfId="1" applyNumberFormat="1" applyFont="1"/>
    <xf numFmtId="169" fontId="20" fillId="0" borderId="0" xfId="5" applyNumberFormat="1" applyFont="1" applyBorder="1" applyAlignment="1">
      <alignment horizontal="right"/>
    </xf>
    <xf numFmtId="169" fontId="18" fillId="0" borderId="0" xfId="5" applyNumberFormat="1" applyFont="1" applyBorder="1" applyAlignment="1">
      <alignment horizontal="right"/>
    </xf>
    <xf numFmtId="0" fontId="13" fillId="0" borderId="0" xfId="0" applyFont="1"/>
    <xf numFmtId="2" fontId="20" fillId="0" borderId="0" xfId="4" applyNumberFormat="1" applyFont="1"/>
    <xf numFmtId="167" fontId="18" fillId="0" borderId="0" xfId="5" applyNumberFormat="1" applyFont="1" applyFill="1" applyBorder="1" applyAlignment="1">
      <alignment horizontal="right"/>
    </xf>
    <xf numFmtId="2" fontId="20" fillId="0" borderId="0" xfId="4" applyNumberFormat="1" applyFont="1" applyAlignment="1">
      <alignment horizontal="right"/>
    </xf>
    <xf numFmtId="0" fontId="26" fillId="0" borderId="0" xfId="0" applyFont="1"/>
    <xf numFmtId="0" fontId="6" fillId="0" borderId="0" xfId="0" applyFont="1"/>
    <xf numFmtId="167" fontId="27" fillId="0" borderId="0" xfId="5" applyNumberFormat="1" applyFont="1" applyBorder="1"/>
    <xf numFmtId="167" fontId="6" fillId="0" borderId="0" xfId="5" applyNumberFormat="1" applyFont="1" applyBorder="1"/>
    <xf numFmtId="0" fontId="6" fillId="0" borderId="0" xfId="0" applyFont="1" applyAlignment="1">
      <alignment horizontal="left" wrapText="1"/>
    </xf>
    <xf numFmtId="0" fontId="6" fillId="0" borderId="0" xfId="0" applyFont="1" applyAlignment="1">
      <alignment wrapText="1"/>
    </xf>
    <xf numFmtId="0" fontId="28" fillId="0" borderId="0" xfId="0" applyFont="1"/>
    <xf numFmtId="0" fontId="16" fillId="0" borderId="0" xfId="0" quotePrefix="1" applyFont="1" applyAlignment="1">
      <alignment horizontal="left"/>
    </xf>
    <xf numFmtId="0" fontId="29" fillId="0" borderId="0" xfId="0" applyFont="1"/>
    <xf numFmtId="3" fontId="0" fillId="0" borderId="0" xfId="0" applyNumberFormat="1"/>
    <xf numFmtId="3" fontId="5" fillId="0" borderId="0" xfId="0" applyNumberFormat="1" applyFont="1"/>
    <xf numFmtId="168" fontId="30" fillId="0" borderId="0" xfId="0" applyNumberFormat="1" applyFont="1"/>
    <xf numFmtId="3" fontId="24" fillId="0" borderId="0" xfId="0" applyNumberFormat="1" applyFont="1"/>
    <xf numFmtId="0" fontId="8" fillId="0" borderId="0" xfId="4" applyFont="1"/>
    <xf numFmtId="0" fontId="11" fillId="0" borderId="0" xfId="0" applyFont="1" applyAlignment="1">
      <alignment wrapText="1"/>
    </xf>
    <xf numFmtId="167" fontId="5" fillId="0" borderId="0" xfId="1" applyNumberFormat="1" applyFont="1"/>
    <xf numFmtId="3" fontId="5" fillId="0" borderId="0" xfId="1" applyNumberFormat="1" applyFont="1"/>
    <xf numFmtId="0" fontId="5" fillId="0" borderId="0" xfId="0" applyFont="1"/>
    <xf numFmtId="0" fontId="4" fillId="0" borderId="0" xfId="0" applyFont="1" applyAlignment="1">
      <alignment wrapText="1"/>
    </xf>
    <xf numFmtId="0" fontId="17" fillId="0" borderId="0" xfId="0" applyFont="1"/>
    <xf numFmtId="169" fontId="0" fillId="0" borderId="0" xfId="0" applyNumberFormat="1"/>
    <xf numFmtId="167" fontId="0" fillId="0" borderId="2" xfId="1" applyNumberFormat="1" applyFont="1" applyBorder="1"/>
    <xf numFmtId="167" fontId="20" fillId="0" borderId="0" xfId="5" applyNumberFormat="1" applyFont="1" applyFill="1" applyBorder="1"/>
    <xf numFmtId="167" fontId="18" fillId="0" borderId="2" xfId="5" applyNumberFormat="1" applyFont="1" applyBorder="1" applyAlignment="1">
      <alignment horizontal="right"/>
    </xf>
    <xf numFmtId="167" fontId="20" fillId="0" borderId="2" xfId="5" applyNumberFormat="1" applyFont="1" applyBorder="1"/>
    <xf numFmtId="0" fontId="19" fillId="0" borderId="2" xfId="4" applyFont="1" applyBorder="1" applyAlignment="1">
      <alignment horizontal="left"/>
    </xf>
    <xf numFmtId="169" fontId="18" fillId="0" borderId="2" xfId="5" applyNumberFormat="1" applyFont="1" applyBorder="1" applyAlignment="1">
      <alignment horizontal="right"/>
    </xf>
    <xf numFmtId="169" fontId="20" fillId="0" borderId="2" xfId="5" applyNumberFormat="1" applyFont="1" applyBorder="1" applyAlignment="1">
      <alignment horizontal="right"/>
    </xf>
    <xf numFmtId="169" fontId="18" fillId="0" borderId="0" xfId="5" applyNumberFormat="1" applyFont="1" applyAlignment="1">
      <alignment horizontal="right"/>
    </xf>
    <xf numFmtId="167" fontId="18" fillId="0" borderId="2" xfId="5" applyNumberFormat="1" applyFont="1" applyBorder="1"/>
    <xf numFmtId="2" fontId="20" fillId="0" borderId="2" xfId="4" applyNumberFormat="1" applyFont="1" applyBorder="1"/>
    <xf numFmtId="167" fontId="27" fillId="0" borderId="0" xfId="5" applyNumberFormat="1" applyFont="1" applyFill="1" applyBorder="1"/>
    <xf numFmtId="167" fontId="7" fillId="0" borderId="0" xfId="5" applyNumberFormat="1" applyFont="1" applyFill="1" applyBorder="1"/>
    <xf numFmtId="167" fontId="6" fillId="0" borderId="0" xfId="5" applyNumberFormat="1" applyFont="1" applyFill="1" applyBorder="1"/>
    <xf numFmtId="0" fontId="7" fillId="0" borderId="3" xfId="4" applyBorder="1"/>
    <xf numFmtId="9" fontId="6" fillId="0" borderId="0" xfId="6" applyFont="1"/>
    <xf numFmtId="9" fontId="7" fillId="0" borderId="0" xfId="6"/>
    <xf numFmtId="170" fontId="33" fillId="0" borderId="0" xfId="6" applyNumberFormat="1" applyFont="1"/>
    <xf numFmtId="170" fontId="33" fillId="0" borderId="0" xfId="4" applyNumberFormat="1" applyFont="1"/>
    <xf numFmtId="0" fontId="7" fillId="0" borderId="0" xfId="4" applyAlignment="1">
      <alignment horizontal="center"/>
    </xf>
    <xf numFmtId="0" fontId="7" fillId="0" borderId="3" xfId="4" applyBorder="1" applyAlignment="1">
      <alignment horizontal="center"/>
    </xf>
    <xf numFmtId="0" fontId="7" fillId="0" borderId="4" xfId="4" applyBorder="1"/>
    <xf numFmtId="0" fontId="7" fillId="0" borderId="4" xfId="4" applyBorder="1" applyAlignment="1">
      <alignment horizontal="center"/>
    </xf>
    <xf numFmtId="0" fontId="7" fillId="0" borderId="5" xfId="4" applyBorder="1"/>
    <xf numFmtId="0" fontId="7" fillId="2" borderId="0" xfId="4" applyFill="1"/>
    <xf numFmtId="171" fontId="21" fillId="0" borderId="0" xfId="4" applyNumberFormat="1" applyFont="1"/>
    <xf numFmtId="171" fontId="33" fillId="0" borderId="0" xfId="4" applyNumberFormat="1" applyFont="1"/>
    <xf numFmtId="172" fontId="7" fillId="0" borderId="0" xfId="4" applyNumberFormat="1"/>
    <xf numFmtId="170" fontId="7" fillId="0" borderId="0" xfId="4" applyNumberFormat="1"/>
    <xf numFmtId="3" fontId="33" fillId="0" borderId="0" xfId="4" applyNumberFormat="1" applyFont="1"/>
    <xf numFmtId="173" fontId="33" fillId="0" borderId="0" xfId="6" applyNumberFormat="1" applyFont="1"/>
    <xf numFmtId="0" fontId="7" fillId="0" borderId="0" xfId="4" applyAlignment="1">
      <alignment horizontal="right"/>
    </xf>
    <xf numFmtId="3" fontId="7" fillId="0" borderId="0" xfId="4" applyNumberFormat="1"/>
    <xf numFmtId="3" fontId="34" fillId="0" borderId="0" xfId="4" applyNumberFormat="1" applyFont="1"/>
    <xf numFmtId="37" fontId="7" fillId="0" borderId="0" xfId="4" applyNumberFormat="1"/>
    <xf numFmtId="174" fontId="33" fillId="0" borderId="0" xfId="4" applyNumberFormat="1" applyFont="1"/>
    <xf numFmtId="0" fontId="6" fillId="0" borderId="0" xfId="4" applyFont="1"/>
    <xf numFmtId="173" fontId="7" fillId="0" borderId="0" xfId="4" applyNumberFormat="1"/>
    <xf numFmtId="0" fontId="33" fillId="0" borderId="0" xfId="4" applyFont="1"/>
    <xf numFmtId="175" fontId="33" fillId="0" borderId="0" xfId="6" applyNumberFormat="1" applyFont="1"/>
    <xf numFmtId="175" fontId="7" fillId="0" borderId="0" xfId="6" applyNumberFormat="1"/>
    <xf numFmtId="0" fontId="35" fillId="0" borderId="0" xfId="4" applyFont="1"/>
    <xf numFmtId="175" fontId="7" fillId="0" borderId="0" xfId="4" applyNumberFormat="1"/>
    <xf numFmtId="3" fontId="36" fillId="0" borderId="0" xfId="4" applyNumberFormat="1" applyFont="1"/>
    <xf numFmtId="171" fontId="36" fillId="0" borderId="0" xfId="4" applyNumberFormat="1" applyFont="1"/>
    <xf numFmtId="3" fontId="21" fillId="0" borderId="0" xfId="4" applyNumberFormat="1" applyFont="1"/>
    <xf numFmtId="168" fontId="7" fillId="0" borderId="0" xfId="4" applyNumberFormat="1"/>
    <xf numFmtId="1" fontId="7" fillId="0" borderId="0" xfId="4" applyNumberFormat="1"/>
    <xf numFmtId="167" fontId="0" fillId="0" borderId="0" xfId="1" applyNumberFormat="1" applyFont="1" applyBorder="1"/>
    <xf numFmtId="167" fontId="24" fillId="0" borderId="0" xfId="1" applyNumberFormat="1" applyFont="1" applyBorder="1"/>
    <xf numFmtId="169" fontId="37" fillId="0" borderId="0" xfId="0" applyNumberFormat="1" applyFont="1" applyAlignment="1">
      <alignment horizontal="right"/>
    </xf>
    <xf numFmtId="0" fontId="4" fillId="0" borderId="0" xfId="0" applyFont="1" applyAlignment="1">
      <alignment horizontal="center" wrapText="1"/>
    </xf>
    <xf numFmtId="0" fontId="3" fillId="0" borderId="0" xfId="0" applyFont="1" applyAlignment="1">
      <alignment horizontal="center" wrapText="1"/>
    </xf>
    <xf numFmtId="1" fontId="7" fillId="0" borderId="0" xfId="4" applyNumberFormat="1" applyAlignment="1">
      <alignment horizontal="right"/>
    </xf>
    <xf numFmtId="0" fontId="39" fillId="0" borderId="0" xfId="0" applyFont="1" applyAlignment="1">
      <alignment horizontal="right"/>
    </xf>
    <xf numFmtId="0" fontId="3" fillId="0" borderId="0" xfId="0" applyFont="1" applyAlignment="1">
      <alignment horizontal="left" wrapText="1"/>
    </xf>
    <xf numFmtId="167" fontId="20" fillId="0" borderId="0" xfId="5" applyNumberFormat="1" applyFont="1"/>
    <xf numFmtId="0" fontId="19" fillId="0" borderId="0" xfId="0" applyFont="1" applyAlignment="1">
      <alignment horizontal="left"/>
    </xf>
    <xf numFmtId="169" fontId="18" fillId="0" borderId="0" xfId="0" applyNumberFormat="1" applyFont="1" applyAlignment="1">
      <alignment horizontal="right"/>
    </xf>
    <xf numFmtId="169" fontId="20" fillId="0" borderId="0" xfId="0" applyNumberFormat="1" applyFont="1" applyAlignment="1">
      <alignment horizontal="right"/>
    </xf>
    <xf numFmtId="167" fontId="18" fillId="0" borderId="0" xfId="5" applyNumberFormat="1" applyFont="1"/>
    <xf numFmtId="167" fontId="18" fillId="0" borderId="0" xfId="5" applyNumberFormat="1" applyFont="1" applyFill="1" applyAlignment="1">
      <alignment horizontal="right"/>
    </xf>
    <xf numFmtId="167" fontId="5" fillId="0" borderId="0" xfId="1" applyNumberFormat="1" applyFont="1" applyAlignment="1">
      <alignment horizontal="right"/>
    </xf>
    <xf numFmtId="167" fontId="24" fillId="0" borderId="0" xfId="1" applyNumberFormat="1" applyFont="1" applyAlignment="1">
      <alignment horizontal="right"/>
    </xf>
    <xf numFmtId="167" fontId="5" fillId="0" borderId="2" xfId="1" applyNumberFormat="1" applyFont="1" applyBorder="1" applyAlignment="1">
      <alignment horizontal="right"/>
    </xf>
    <xf numFmtId="167" fontId="24" fillId="0" borderId="2" xfId="1" applyNumberFormat="1" applyFont="1" applyBorder="1" applyAlignment="1">
      <alignment horizontal="right"/>
    </xf>
    <xf numFmtId="167" fontId="39" fillId="0" borderId="0" xfId="1" applyNumberFormat="1" applyFont="1" applyAlignment="1">
      <alignment horizontal="right"/>
    </xf>
    <xf numFmtId="167" fontId="40" fillId="0" borderId="0" xfId="1" applyNumberFormat="1" applyFont="1" applyAlignment="1">
      <alignment horizontal="right"/>
    </xf>
    <xf numFmtId="167" fontId="0" fillId="0" borderId="0" xfId="0" applyNumberFormat="1"/>
    <xf numFmtId="0" fontId="5" fillId="0" borderId="0" xfId="0" quotePrefix="1" applyFont="1" applyAlignment="1">
      <alignment horizontal="left"/>
    </xf>
    <xf numFmtId="0" fontId="18" fillId="0" borderId="0" xfId="0" applyFont="1"/>
    <xf numFmtId="0" fontId="21" fillId="0" borderId="0" xfId="4" applyFont="1"/>
    <xf numFmtId="168" fontId="41" fillId="0" borderId="0" xfId="4" applyNumberFormat="1" applyFont="1" applyAlignment="1">
      <alignment horizontal="right" vertical="top" wrapText="1"/>
    </xf>
    <xf numFmtId="1" fontId="41" fillId="0" borderId="0" xfId="4" applyNumberFormat="1" applyFont="1" applyAlignment="1">
      <alignment horizontal="right" vertical="top" wrapText="1"/>
    </xf>
    <xf numFmtId="0" fontId="41" fillId="0" borderId="0" xfId="4" applyFont="1" applyAlignment="1">
      <alignment horizontal="right" vertical="top" wrapText="1"/>
    </xf>
    <xf numFmtId="1" fontId="7" fillId="0" borderId="0" xfId="4" applyNumberFormat="1" applyAlignment="1">
      <alignment horizontal="right" vertical="top" wrapText="1"/>
    </xf>
    <xf numFmtId="0" fontId="7" fillId="0" borderId="0" xfId="4" applyAlignment="1">
      <alignment horizontal="right" vertical="top" wrapText="1"/>
    </xf>
    <xf numFmtId="0" fontId="42" fillId="0" borderId="0" xfId="0" applyFont="1" applyAlignment="1">
      <alignment horizontal="right"/>
    </xf>
    <xf numFmtId="167" fontId="42" fillId="0" borderId="0" xfId="1" applyNumberFormat="1" applyFont="1" applyAlignment="1">
      <alignment horizontal="right"/>
    </xf>
    <xf numFmtId="167" fontId="43" fillId="0" borderId="0" xfId="1" applyNumberFormat="1" applyFont="1" applyAlignment="1">
      <alignment horizontal="right"/>
    </xf>
    <xf numFmtId="167" fontId="43" fillId="0" borderId="0" xfId="1" applyNumberFormat="1" applyFont="1"/>
    <xf numFmtId="3" fontId="44" fillId="0" borderId="0" xfId="1" applyNumberFormat="1" applyFont="1"/>
    <xf numFmtId="3" fontId="43" fillId="0" borderId="0" xfId="1" applyNumberFormat="1" applyFont="1"/>
    <xf numFmtId="167" fontId="45" fillId="0" borderId="0" xfId="5" applyNumberFormat="1" applyFont="1" applyAlignment="1">
      <alignment horizontal="right"/>
    </xf>
    <xf numFmtId="0" fontId="45" fillId="0" borderId="0" xfId="5" applyNumberFormat="1" applyFont="1" applyAlignment="1">
      <alignment horizontal="right"/>
    </xf>
    <xf numFmtId="167" fontId="46" fillId="0" borderId="0" xfId="5" applyNumberFormat="1" applyFont="1"/>
    <xf numFmtId="167" fontId="45" fillId="0" borderId="0" xfId="5" applyNumberFormat="1" applyFont="1"/>
    <xf numFmtId="2" fontId="46" fillId="0" borderId="0" xfId="4" applyNumberFormat="1" applyFont="1"/>
    <xf numFmtId="0" fontId="7" fillId="0" borderId="0" xfId="4" applyAlignment="1">
      <alignment horizontal="left"/>
    </xf>
    <xf numFmtId="167" fontId="5" fillId="0" borderId="0" xfId="0" applyNumberFormat="1" applyFont="1" applyAlignment="1">
      <alignment horizontal="right"/>
    </xf>
    <xf numFmtId="167" fontId="24" fillId="0" borderId="0" xfId="0" applyNumberFormat="1" applyFont="1" applyAlignment="1">
      <alignment horizontal="right"/>
    </xf>
    <xf numFmtId="167" fontId="45" fillId="3" borderId="0" xfId="5" applyNumberFormat="1" applyFont="1" applyFill="1" applyAlignment="1">
      <alignment horizontal="right"/>
    </xf>
    <xf numFmtId="176" fontId="0" fillId="0" borderId="0" xfId="1" applyNumberFormat="1" applyFont="1"/>
    <xf numFmtId="0" fontId="7" fillId="0" borderId="0" xfId="4" applyAlignment="1">
      <alignment horizontal="left"/>
    </xf>
  </cellXfs>
  <cellStyles count="10">
    <cellStyle name="Comma" xfId="1" builtinId="3"/>
    <cellStyle name="Comma 2" xfId="5" xr:uid="{00000000-0005-0000-0000-000001000000}"/>
    <cellStyle name="Heading 1" xfId="2" builtinId="16"/>
    <cellStyle name="Hyperlink 2 2" xfId="8" xr:uid="{00000000-0005-0000-0000-000003000000}"/>
    <cellStyle name="Normal" xfId="0" builtinId="0"/>
    <cellStyle name="Normal 2" xfId="4" xr:uid="{00000000-0005-0000-0000-000005000000}"/>
    <cellStyle name="Normal 2 2" xfId="9" xr:uid="{00000000-0005-0000-0000-000006000000}"/>
    <cellStyle name="Normal 3" xfId="7" xr:uid="{00000000-0005-0000-0000-000007000000}"/>
    <cellStyle name="Normal_A" xfId="3" xr:uid="{00000000-0005-0000-0000-000008000000}"/>
    <cellStyle name="Percent 2" xfId="6" xr:uid="{00000000-0005-0000-0000-000009000000}"/>
  </cellStyles>
  <dxfs count="126">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2" formatCode="0.00"/>
    </dxf>
    <dxf>
      <font>
        <b val="0"/>
        <i val="0"/>
        <strike val="0"/>
        <condense val="0"/>
        <extend val="0"/>
        <outline val="0"/>
        <shadow val="0"/>
        <u val="none"/>
        <vertAlign val="baseline"/>
        <sz val="12"/>
        <color auto="1"/>
        <name val="Calibri"/>
        <scheme val="minor"/>
      </font>
      <numFmt numFmtId="167"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strike val="0"/>
        <outline val="0"/>
        <shadow val="0"/>
        <u val="none"/>
        <vertAlign val="baseline"/>
        <sz val="12"/>
        <color rgb="FF0000FF"/>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strike val="0"/>
        <outline val="0"/>
        <shadow val="0"/>
        <u val="none"/>
        <vertAlign val="baseline"/>
        <sz val="11"/>
        <color rgb="FF0000FF"/>
        <name val="Calibri"/>
        <scheme val="minor"/>
      </font>
    </dxf>
    <dxf>
      <font>
        <b/>
      </font>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rgb="FF0000FF"/>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rgb="FF0000FF"/>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strike val="0"/>
        <outline val="0"/>
        <shadow val="0"/>
        <u val="none"/>
        <vertAlign val="baseline"/>
        <sz val="12"/>
        <color theme="1"/>
        <name val="Calibri"/>
        <family val="2"/>
        <scheme val="minor"/>
      </font>
      <alignment horizontal="general" vertical="bottom"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25A2-430B-B2B1-EE7A8E1B62CC}"/>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25A2-430B-B2B1-EE7A8E1B62CC}"/>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25A2-430B-B2B1-EE7A8E1B62CC}"/>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5BFC-48B9-A0E7-6D1CFC36EFE4}"/>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5BFC-48B9-A0E7-6D1CFC36EFE4}"/>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5BFC-48B9-A0E7-6D1CFC36EFE4}"/>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Pedestrians</a:t>
            </a:r>
            <a:r>
              <a:rPr lang="en-GB" baseline="0"/>
              <a:t> killed or seriously injured</a:t>
            </a:r>
            <a:endParaRPr lang="en-GB"/>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targets'!$U$38:$U$52</c:f>
              <c:numCache>
                <c:formatCode>#,##0.0</c:formatCode>
                <c:ptCount val="15"/>
                <c:pt idx="0">
                  <c:v>676.54000000000008</c:v>
                </c:pt>
                <c:pt idx="1">
                  <c:v>676.54000000000008</c:v>
                </c:pt>
                <c:pt idx="2">
                  <c:v>676.54000000000008</c:v>
                </c:pt>
                <c:pt idx="3">
                  <c:v>676.54000000000008</c:v>
                </c:pt>
                <c:pt idx="4">
                  <c:v>676.54000000000008</c:v>
                </c:pt>
                <c:pt idx="5">
                  <c:v>676.54000000000008</c:v>
                </c:pt>
                <c:pt idx="6">
                  <c:v>676.54000000000008</c:v>
                </c:pt>
                <c:pt idx="7">
                  <c:v>676.54000000000008</c:v>
                </c:pt>
                <c:pt idx="8">
                  <c:v>676.54000000000008</c:v>
                </c:pt>
                <c:pt idx="9">
                  <c:v>676.54000000000008</c:v>
                </c:pt>
                <c:pt idx="10">
                  <c:v>676.54000000000008</c:v>
                </c:pt>
                <c:pt idx="11">
                  <c:v>676.54000000000008</c:v>
                </c:pt>
                <c:pt idx="12">
                  <c:v>676.54000000000008</c:v>
                </c:pt>
                <c:pt idx="13">
                  <c:v>676.54000000000008</c:v>
                </c:pt>
                <c:pt idx="14">
                  <c:v>676.54000000000008</c:v>
                </c:pt>
              </c:numCache>
            </c:numRef>
          </c:val>
          <c:smooth val="0"/>
          <c:extLst>
            <c:ext xmlns:c16="http://schemas.microsoft.com/office/drawing/2014/chart" uri="{C3380CC4-5D6E-409C-BE32-E72D297353CC}">
              <c16:uniqueId val="{00000000-D41F-4AEB-AD53-C77D69134708}"/>
            </c:ext>
          </c:extLst>
        </c:ser>
        <c:ser>
          <c:idx val="1"/>
          <c:order val="1"/>
          <c:tx>
            <c:v>Fatalities</c:v>
          </c:tx>
          <c:spPr>
            <a:ln w="38100">
              <a:solidFill>
                <a:srgbClr val="FF0000"/>
              </a:solidFill>
              <a:prstDash val="solid"/>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targets'!$B$14:$B$28</c:f>
              <c:numCache>
                <c:formatCode>#,##0</c:formatCode>
                <c:ptCount val="15"/>
                <c:pt idx="0">
                  <c:v>695.9</c:v>
                </c:pt>
                <c:pt idx="1">
                  <c:v>621.70000000000005</c:v>
                </c:pt>
                <c:pt idx="2">
                  <c:v>588.6</c:v>
                </c:pt>
                <c:pt idx="3">
                  <c:v>601</c:v>
                </c:pt>
                <c:pt idx="4">
                  <c:v>360</c:v>
                </c:pt>
                <c:pt idx="5" formatCode="General">
                  <c:v>337</c:v>
                </c:pt>
                <c:pt idx="6">
                  <c:v>402</c:v>
                </c:pt>
                <c:pt idx="7">
                  <c:v>476</c:v>
                </c:pt>
              </c:numCache>
            </c:numRef>
          </c:val>
          <c:smooth val="0"/>
          <c:extLst>
            <c:ext xmlns:c16="http://schemas.microsoft.com/office/drawing/2014/chart" uri="{C3380CC4-5D6E-409C-BE32-E72D297353CC}">
              <c16:uniqueId val="{00000001-D41F-4AEB-AD53-C77D69134708}"/>
            </c:ext>
          </c:extLst>
        </c:ser>
        <c:ser>
          <c:idx val="2"/>
          <c:order val="2"/>
          <c:tx>
            <c:v>Rate of reduction required</c:v>
          </c:tx>
          <c:spPr>
            <a:ln w="25400">
              <a:solidFill>
                <a:srgbClr val="7030A0"/>
              </a:solidFill>
              <a:prstDash val="lgDashDot"/>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targets'!$S$38:$S$52</c:f>
              <c:numCache>
                <c:formatCode>#,##0</c:formatCode>
                <c:ptCount val="15"/>
                <c:pt idx="0">
                  <c:v>676.54000000000008</c:v>
                </c:pt>
                <c:pt idx="1">
                  <c:v>652.29964147651583</c:v>
                </c:pt>
                <c:pt idx="2">
                  <c:v>628.92781250242558</c:v>
                </c:pt>
                <c:pt idx="3">
                  <c:v>606.39339375342411</c:v>
                </c:pt>
                <c:pt idx="4">
                  <c:v>584.66638090739082</c:v>
                </c:pt>
                <c:pt idx="5">
                  <c:v>563.71784469397676</c:v>
                </c:pt>
                <c:pt idx="6">
                  <c:v>543.51989237561008</c:v>
                </c:pt>
                <c:pt idx="7">
                  <c:v>524.04563060863347</c:v>
                </c:pt>
                <c:pt idx="8">
                  <c:v>505.26912963512314</c:v>
                </c:pt>
                <c:pt idx="9">
                  <c:v>487.16538875771124</c:v>
                </c:pt>
                <c:pt idx="10">
                  <c:v>469.71030305144183</c:v>
                </c:pt>
                <c:pt idx="11">
                  <c:v>452.88063126833754</c:v>
                </c:pt>
                <c:pt idx="12">
                  <c:v>436.65396489194239</c:v>
                </c:pt>
                <c:pt idx="13">
                  <c:v>421.00869830063721</c:v>
                </c:pt>
                <c:pt idx="14">
                  <c:v>405.92400000000032</c:v>
                </c:pt>
              </c:numCache>
            </c:numRef>
          </c:val>
          <c:smooth val="0"/>
          <c:extLst>
            <c:ext xmlns:c16="http://schemas.microsoft.com/office/drawing/2014/chart" uri="{C3380CC4-5D6E-409C-BE32-E72D297353CC}">
              <c16:uniqueId val="{00000002-D41F-4AEB-AD53-C77D69134708}"/>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targets'!$U$73:$U$87</c:f>
              <c:numCache>
                <c:formatCode>#,##0.0</c:formatCode>
                <c:ptCount val="15"/>
                <c:pt idx="0">
                  <c:v>281</c:v>
                </c:pt>
                <c:pt idx="1">
                  <c:v>281</c:v>
                </c:pt>
                <c:pt idx="2">
                  <c:v>281</c:v>
                </c:pt>
                <c:pt idx="3">
                  <c:v>281</c:v>
                </c:pt>
                <c:pt idx="4">
                  <c:v>281</c:v>
                </c:pt>
                <c:pt idx="5">
                  <c:v>281</c:v>
                </c:pt>
                <c:pt idx="6">
                  <c:v>281</c:v>
                </c:pt>
                <c:pt idx="7">
                  <c:v>281</c:v>
                </c:pt>
                <c:pt idx="8">
                  <c:v>281</c:v>
                </c:pt>
                <c:pt idx="9">
                  <c:v>281</c:v>
                </c:pt>
                <c:pt idx="10">
                  <c:v>281</c:v>
                </c:pt>
                <c:pt idx="11">
                  <c:v>281</c:v>
                </c:pt>
                <c:pt idx="12">
                  <c:v>281</c:v>
                </c:pt>
                <c:pt idx="13">
                  <c:v>281</c:v>
                </c:pt>
                <c:pt idx="14">
                  <c:v>281</c:v>
                </c:pt>
              </c:numCache>
            </c:numRef>
          </c:val>
          <c:smooth val="0"/>
          <c:extLst>
            <c:ext xmlns:c16="http://schemas.microsoft.com/office/drawing/2014/chart" uri="{C3380CC4-5D6E-409C-BE32-E72D297353CC}">
              <c16:uniqueId val="{00000000-DDAE-4A6B-BC81-A0382932F7B0}"/>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targets'!$S$73:$S$87</c:f>
              <c:numCache>
                <c:formatCode>#,##0</c:formatCode>
                <c:ptCount val="15"/>
                <c:pt idx="0">
                  <c:v>281</c:v>
                </c:pt>
                <c:pt idx="1">
                  <c:v>276.55669474789727</c:v>
                </c:pt>
                <c:pt idx="2">
                  <c:v>272.18364914548624</c:v>
                </c:pt>
                <c:pt idx="3">
                  <c:v>267.87975221386836</c:v>
                </c:pt>
                <c:pt idx="4">
                  <c:v>263.64391054147029</c:v>
                </c:pt>
                <c:pt idx="5">
                  <c:v>259.47504800626098</c:v>
                </c:pt>
                <c:pt idx="6">
                  <c:v>255.37210550236125</c:v>
                </c:pt>
                <c:pt idx="7">
                  <c:v>251.33404067097629</c:v>
                </c:pt>
                <c:pt idx="8">
                  <c:v>247.35982763558289</c:v>
                </c:pt>
                <c:pt idx="9">
                  <c:v>243.44845674130386</c:v>
                </c:pt>
                <c:pt idx="10">
                  <c:v>239.59893429840372</c:v>
                </c:pt>
                <c:pt idx="11">
                  <c:v>235.81028232984033</c:v>
                </c:pt>
                <c:pt idx="12">
                  <c:v>232.08153832280829</c:v>
                </c:pt>
                <c:pt idx="13">
                  <c:v>228.41175498421109</c:v>
                </c:pt>
                <c:pt idx="14">
                  <c:v>224.7999999999999</c:v>
                </c:pt>
              </c:numCache>
            </c:numRef>
          </c:val>
          <c:smooth val="0"/>
          <c:extLst>
            <c:ext xmlns:c16="http://schemas.microsoft.com/office/drawing/2014/chart" uri="{C3380CC4-5D6E-409C-BE32-E72D297353CC}">
              <c16:uniqueId val="{00000001-DDAE-4A6B-BC81-A0382932F7B0}"/>
            </c:ext>
          </c:extLst>
        </c:ser>
        <c:ser>
          <c:idx val="2"/>
          <c:order val="2"/>
          <c:tx>
            <c:strRef>
              <c:f>'Other targets'!$I$2</c:f>
              <c:strCache>
                <c:ptCount val="1"/>
                <c:pt idx="0">
                  <c:v>Cyclists killed or seriously injured</c:v>
                </c:pt>
              </c:strCache>
            </c:strRef>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targets'!$I$14:$I$28</c:f>
              <c:numCache>
                <c:formatCode>0</c:formatCode>
                <c:ptCount val="15"/>
                <c:pt idx="0">
                  <c:v>280.10000000000002</c:v>
                </c:pt>
                <c:pt idx="1">
                  <c:v>281.39999999999998</c:v>
                </c:pt>
                <c:pt idx="2">
                  <c:v>260.7</c:v>
                </c:pt>
                <c:pt idx="3">
                  <c:v>236</c:v>
                </c:pt>
                <c:pt idx="4">
                  <c:v>257</c:v>
                </c:pt>
                <c:pt idx="5">
                  <c:v>206</c:v>
                </c:pt>
                <c:pt idx="6" formatCode="#,##0">
                  <c:v>182</c:v>
                </c:pt>
                <c:pt idx="7" formatCode="#,##0">
                  <c:v>165</c:v>
                </c:pt>
              </c:numCache>
            </c:numRef>
          </c:val>
          <c:smooth val="0"/>
          <c:extLst>
            <c:ext xmlns:c16="http://schemas.microsoft.com/office/drawing/2014/chart" uri="{C3380CC4-5D6E-409C-BE32-E72D297353CC}">
              <c16:uniqueId val="{00000002-DDAE-4A6B-BC81-A0382932F7B0}"/>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Motorcyclists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targets'!$U$106:$U$120</c:f>
              <c:numCache>
                <c:formatCode>#,##0.0</c:formatCode>
                <c:ptCount val="15"/>
                <c:pt idx="0">
                  <c:v>420.94000000000005</c:v>
                </c:pt>
                <c:pt idx="1">
                  <c:v>420.94000000000005</c:v>
                </c:pt>
                <c:pt idx="2">
                  <c:v>420.94000000000005</c:v>
                </c:pt>
                <c:pt idx="3">
                  <c:v>420.94000000000005</c:v>
                </c:pt>
                <c:pt idx="4">
                  <c:v>420.94000000000005</c:v>
                </c:pt>
                <c:pt idx="5">
                  <c:v>420.94000000000005</c:v>
                </c:pt>
                <c:pt idx="6">
                  <c:v>420.94000000000005</c:v>
                </c:pt>
                <c:pt idx="7">
                  <c:v>420.94000000000005</c:v>
                </c:pt>
                <c:pt idx="8">
                  <c:v>420.94000000000005</c:v>
                </c:pt>
                <c:pt idx="9">
                  <c:v>420.94000000000005</c:v>
                </c:pt>
                <c:pt idx="10">
                  <c:v>420.94000000000005</c:v>
                </c:pt>
                <c:pt idx="11">
                  <c:v>420.94000000000005</c:v>
                </c:pt>
                <c:pt idx="12">
                  <c:v>420.94000000000005</c:v>
                </c:pt>
                <c:pt idx="13">
                  <c:v>420.94000000000005</c:v>
                </c:pt>
                <c:pt idx="14">
                  <c:v>420.94000000000005</c:v>
                </c:pt>
              </c:numCache>
            </c:numRef>
          </c:val>
          <c:smooth val="0"/>
          <c:extLst>
            <c:ext xmlns:c16="http://schemas.microsoft.com/office/drawing/2014/chart" uri="{C3380CC4-5D6E-409C-BE32-E72D297353CC}">
              <c16:uniqueId val="{00000000-31CF-487E-94F1-0B0E63C337BB}"/>
            </c:ext>
          </c:extLst>
        </c:ser>
        <c:ser>
          <c:idx val="1"/>
          <c:order val="1"/>
          <c:tx>
            <c:v>Rate of reduction required</c:v>
          </c:tx>
          <c:spPr>
            <a:ln>
              <a:solidFill>
                <a:srgbClr val="7030A0"/>
              </a:solidFill>
              <a:prstDash val="lgDashDot"/>
            </a:ln>
          </c:spPr>
          <c:marker>
            <c:symbol val="none"/>
          </c:marker>
          <c:cat>
            <c:numRef>
              <c:f>'Other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targets'!$S$106:$S$120</c:f>
              <c:numCache>
                <c:formatCode>#,##0</c:formatCode>
                <c:ptCount val="15"/>
                <c:pt idx="0">
                  <c:v>420.94000000000005</c:v>
                </c:pt>
                <c:pt idx="1">
                  <c:v>410.35125974581985</c:v>
                </c:pt>
                <c:pt idx="2">
                  <c:v>400.02887911574402</c:v>
                </c:pt>
                <c:pt idx="3">
                  <c:v>389.96615783687417</c:v>
                </c:pt>
                <c:pt idx="4">
                  <c:v>380.15656418159006</c:v>
                </c:pt>
                <c:pt idx="5">
                  <c:v>370.5937307277951</c:v>
                </c:pt>
                <c:pt idx="6">
                  <c:v>361.27145022581328</c:v>
                </c:pt>
                <c:pt idx="7">
                  <c:v>352.18367156925387</c:v>
                </c:pt>
                <c:pt idx="8">
                  <c:v>343.32449586722902</c:v>
                </c:pt>
                <c:pt idx="9">
                  <c:v>334.68817261537498</c:v>
                </c:pt>
                <c:pt idx="10">
                  <c:v>326.26909596319075</c:v>
                </c:pt>
                <c:pt idx="11">
                  <c:v>318.06180107527223</c:v>
                </c:pt>
                <c:pt idx="12">
                  <c:v>310.06096058407923</c:v>
                </c:pt>
                <c:pt idx="13">
                  <c:v>302.26138113193304</c:v>
                </c:pt>
                <c:pt idx="14">
                  <c:v>294.65800000000024</c:v>
                </c:pt>
              </c:numCache>
            </c:numRef>
          </c:val>
          <c:smooth val="0"/>
          <c:extLst>
            <c:ext xmlns:c16="http://schemas.microsoft.com/office/drawing/2014/chart" uri="{C3380CC4-5D6E-409C-BE32-E72D297353CC}">
              <c16:uniqueId val="{00000001-31CF-487E-94F1-0B0E63C337BB}"/>
            </c:ext>
          </c:extLst>
        </c:ser>
        <c:ser>
          <c:idx val="2"/>
          <c:order val="2"/>
          <c:tx>
            <c:strRef>
              <c:f>'Other targets'!$P$2</c:f>
              <c:strCache>
                <c:ptCount val="1"/>
                <c:pt idx="0">
                  <c:v>Motorcyclists killed or seriously injured</c:v>
                </c:pt>
              </c:strCache>
            </c:strRef>
          </c:tx>
          <c:spPr>
            <a:ln>
              <a:solidFill>
                <a:srgbClr val="FF0000"/>
              </a:solidFill>
            </a:ln>
          </c:spPr>
          <c:marker>
            <c:symbol val="none"/>
          </c:marker>
          <c:val>
            <c:numRef>
              <c:f>'Other targets'!$P$14:$P$28</c:f>
              <c:numCache>
                <c:formatCode>#,##0</c:formatCode>
                <c:ptCount val="15"/>
                <c:pt idx="0">
                  <c:v>411.9</c:v>
                </c:pt>
                <c:pt idx="1">
                  <c:v>398.5</c:v>
                </c:pt>
                <c:pt idx="2">
                  <c:v>408.8</c:v>
                </c:pt>
                <c:pt idx="3">
                  <c:v>336.3</c:v>
                </c:pt>
                <c:pt idx="4">
                  <c:v>257</c:v>
                </c:pt>
                <c:pt idx="5">
                  <c:v>307</c:v>
                </c:pt>
                <c:pt idx="6">
                  <c:v>305</c:v>
                </c:pt>
                <c:pt idx="7">
                  <c:v>318</c:v>
                </c:pt>
              </c:numCache>
            </c:numRef>
          </c:val>
          <c:smooth val="0"/>
          <c:extLst>
            <c:ext xmlns:c16="http://schemas.microsoft.com/office/drawing/2014/chart" uri="{C3380CC4-5D6E-409C-BE32-E72D297353CC}">
              <c16:uniqueId val="{00000005-31CF-487E-94F1-0B0E63C337BB}"/>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50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775" b="1" i="0" u="none" strike="noStrike" baseline="0">
                <a:effectLst/>
              </a:rPr>
              <a:t>Road users aged 70+  killed or seriously injured</a:t>
            </a:r>
            <a:r>
              <a:rPr lang="en-GB" sz="1775" b="1" i="0" u="none" strike="noStrike" baseline="0"/>
              <a:t> </a:t>
            </a:r>
            <a:endParaRPr lang="en-GB" b="1"/>
          </a:p>
        </c:rich>
      </c:tx>
      <c:layout>
        <c:manualLayout>
          <c:xMode val="edge"/>
          <c:yMode val="edge"/>
          <c:x val="0.21667580999096425"/>
          <c:y val="2.4123666013829488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targets'!$U$142:$U$156</c:f>
              <c:numCache>
                <c:formatCode>#,##0.0</c:formatCode>
                <c:ptCount val="15"/>
                <c:pt idx="0">
                  <c:v>338.76000000000005</c:v>
                </c:pt>
                <c:pt idx="1">
                  <c:v>338.76000000000005</c:v>
                </c:pt>
                <c:pt idx="2">
                  <c:v>338.76000000000005</c:v>
                </c:pt>
                <c:pt idx="3">
                  <c:v>338.76000000000005</c:v>
                </c:pt>
                <c:pt idx="4">
                  <c:v>338.76000000000005</c:v>
                </c:pt>
                <c:pt idx="5">
                  <c:v>338.76000000000005</c:v>
                </c:pt>
                <c:pt idx="6">
                  <c:v>338.76000000000005</c:v>
                </c:pt>
                <c:pt idx="7">
                  <c:v>338.76000000000005</c:v>
                </c:pt>
                <c:pt idx="8">
                  <c:v>338.76000000000005</c:v>
                </c:pt>
                <c:pt idx="9">
                  <c:v>338.76000000000005</c:v>
                </c:pt>
                <c:pt idx="10">
                  <c:v>338.76000000000005</c:v>
                </c:pt>
                <c:pt idx="11">
                  <c:v>338.76000000000005</c:v>
                </c:pt>
                <c:pt idx="12">
                  <c:v>338.76000000000005</c:v>
                </c:pt>
                <c:pt idx="13">
                  <c:v>338.76000000000005</c:v>
                </c:pt>
                <c:pt idx="14">
                  <c:v>338.76000000000005</c:v>
                </c:pt>
              </c:numCache>
            </c:numRef>
          </c:val>
          <c:smooth val="0"/>
          <c:extLst>
            <c:ext xmlns:c16="http://schemas.microsoft.com/office/drawing/2014/chart" uri="{C3380CC4-5D6E-409C-BE32-E72D297353CC}">
              <c16:uniqueId val="{00000000-A473-4AFD-9BEB-86A9459CCC69}"/>
            </c:ext>
          </c:extLst>
        </c:ser>
        <c:ser>
          <c:idx val="1"/>
          <c:order val="1"/>
          <c:tx>
            <c:v>Rate of reduction required</c:v>
          </c:tx>
          <c:spPr>
            <a:ln>
              <a:solidFill>
                <a:srgbClr val="7030A0"/>
              </a:solidFill>
              <a:prstDash val="lgDashDot"/>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targets'!$S$142:$S$156</c:f>
              <c:numCache>
                <c:formatCode>#,##0</c:formatCode>
                <c:ptCount val="15"/>
                <c:pt idx="0">
                  <c:v>338.76000000000005</c:v>
                </c:pt>
                <c:pt idx="1">
                  <c:v>333.40336623771424</c:v>
                </c:pt>
                <c:pt idx="2">
                  <c:v>328.13143410862966</c:v>
                </c:pt>
                <c:pt idx="3">
                  <c:v>322.9428642703561</c:v>
                </c:pt>
                <c:pt idx="4">
                  <c:v>317.83633855882027</c:v>
                </c:pt>
                <c:pt idx="5">
                  <c:v>312.8105596533843</c:v>
                </c:pt>
                <c:pt idx="6">
                  <c:v>307.86425074725946</c:v>
                </c:pt>
                <c:pt idx="7">
                  <c:v>302.9961552231315</c:v>
                </c:pt>
                <c:pt idx="8">
                  <c:v>298.2050363339149</c:v>
                </c:pt>
                <c:pt idx="9">
                  <c:v>293.48967688855561</c:v>
                </c:pt>
                <c:pt idx="10">
                  <c:v>288.84887894280172</c:v>
                </c:pt>
                <c:pt idx="11">
                  <c:v>284.28146349486389</c:v>
                </c:pt>
                <c:pt idx="12">
                  <c:v>279.78627018588816</c:v>
                </c:pt>
                <c:pt idx="13">
                  <c:v>275.36215700516505</c:v>
                </c:pt>
                <c:pt idx="14">
                  <c:v>271.00799999999998</c:v>
                </c:pt>
              </c:numCache>
            </c:numRef>
          </c:val>
          <c:smooth val="0"/>
          <c:extLst>
            <c:ext xmlns:c16="http://schemas.microsoft.com/office/drawing/2014/chart" uri="{C3380CC4-5D6E-409C-BE32-E72D297353CC}">
              <c16:uniqueId val="{00000001-A473-4AFD-9BEB-86A9459CCC69}"/>
            </c:ext>
          </c:extLst>
        </c:ser>
        <c:ser>
          <c:idx val="2"/>
          <c:order val="2"/>
          <c:tx>
            <c:strRef>
              <c:f>'Other targets'!$W$2</c:f>
              <c:strCache>
                <c:ptCount val="1"/>
                <c:pt idx="0">
                  <c:v>Road users aged 70+  killed or seriously injured</c:v>
                </c:pt>
              </c:strCache>
            </c:strRef>
          </c:tx>
          <c:spPr>
            <a:ln>
              <a:solidFill>
                <a:srgbClr val="FF0000"/>
              </a:solidFill>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targets'!$W$14:$W$28</c:f>
              <c:numCache>
                <c:formatCode>0</c:formatCode>
                <c:ptCount val="15"/>
                <c:pt idx="0">
                  <c:v>359.9</c:v>
                </c:pt>
                <c:pt idx="1">
                  <c:v>296.7</c:v>
                </c:pt>
                <c:pt idx="2">
                  <c:v>348.8</c:v>
                </c:pt>
                <c:pt idx="3">
                  <c:v>363.8</c:v>
                </c:pt>
                <c:pt idx="4" formatCode="General">
                  <c:v>161</c:v>
                </c:pt>
                <c:pt idx="5" formatCode="General">
                  <c:v>214</c:v>
                </c:pt>
                <c:pt idx="6" formatCode="#,##0">
                  <c:v>278</c:v>
                </c:pt>
                <c:pt idx="7" formatCode="#,##0">
                  <c:v>301</c:v>
                </c:pt>
              </c:numCache>
            </c:numRef>
          </c:val>
          <c:smooth val="0"/>
          <c:extLst>
            <c:ext xmlns:c16="http://schemas.microsoft.com/office/drawing/2014/chart" uri="{C3380CC4-5D6E-409C-BE32-E72D297353CC}">
              <c16:uniqueId val="{00000002-A473-4AFD-9BEB-86A9459CCC69}"/>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800" b="1" i="0" baseline="0">
                <a:effectLst/>
              </a:rPr>
              <a:t>Road users aged 17 to 25 killed or seriously injured </a:t>
            </a:r>
            <a:endParaRPr lang="en-GB" sz="1600">
              <a:effectLst/>
            </a:endParaRPr>
          </a:p>
        </c:rich>
      </c:tx>
      <c:layout>
        <c:manualLayout>
          <c:xMode val="edge"/>
          <c:yMode val="edge"/>
          <c:x val="0.18388892474506258"/>
          <c:y val="2.6661737079819336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prstDash val="sysDash"/>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targets'!$U$175:$U$189</c:f>
              <c:numCache>
                <c:formatCode>#,##0.0</c:formatCode>
                <c:ptCount val="15"/>
                <c:pt idx="0">
                  <c:v>532.96</c:v>
                </c:pt>
                <c:pt idx="1">
                  <c:v>532.96</c:v>
                </c:pt>
                <c:pt idx="2">
                  <c:v>532.96</c:v>
                </c:pt>
                <c:pt idx="3">
                  <c:v>532.96</c:v>
                </c:pt>
                <c:pt idx="4">
                  <c:v>532.96</c:v>
                </c:pt>
                <c:pt idx="5">
                  <c:v>532.96</c:v>
                </c:pt>
                <c:pt idx="6">
                  <c:v>532.96</c:v>
                </c:pt>
                <c:pt idx="7">
                  <c:v>532.96</c:v>
                </c:pt>
                <c:pt idx="8">
                  <c:v>532.96</c:v>
                </c:pt>
                <c:pt idx="9">
                  <c:v>532.96</c:v>
                </c:pt>
                <c:pt idx="10">
                  <c:v>532.96</c:v>
                </c:pt>
                <c:pt idx="11">
                  <c:v>532.96</c:v>
                </c:pt>
                <c:pt idx="12">
                  <c:v>532.96</c:v>
                </c:pt>
                <c:pt idx="13">
                  <c:v>532.96</c:v>
                </c:pt>
                <c:pt idx="14">
                  <c:v>532.96</c:v>
                </c:pt>
              </c:numCache>
            </c:numRef>
          </c:val>
          <c:smooth val="0"/>
          <c:extLst>
            <c:ext xmlns:c16="http://schemas.microsoft.com/office/drawing/2014/chart" uri="{C3380CC4-5D6E-409C-BE32-E72D297353CC}">
              <c16:uniqueId val="{00000000-A5FC-4266-B4DC-4E8291D6D6A8}"/>
            </c:ext>
          </c:extLst>
        </c:ser>
        <c:ser>
          <c:idx val="1"/>
          <c:order val="1"/>
          <c:tx>
            <c:v>Rate of reduction required</c:v>
          </c:tx>
          <c:spPr>
            <a:ln>
              <a:solidFill>
                <a:srgbClr val="7030A0"/>
              </a:solidFill>
              <a:prstDash val="lgDashDot"/>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targets'!$S$175:$S$189</c:f>
              <c:numCache>
                <c:formatCode>#,##0</c:formatCode>
                <c:ptCount val="15"/>
                <c:pt idx="0">
                  <c:v>532.96</c:v>
                </c:pt>
                <c:pt idx="1">
                  <c:v>489.04197145774469</c:v>
                </c:pt>
                <c:pt idx="2">
                  <c:v>448.74296353812213</c:v>
                </c:pt>
                <c:pt idx="3">
                  <c:v>411.76475451529961</c:v>
                </c:pt>
                <c:pt idx="4">
                  <c:v>377.83369732245649</c:v>
                </c:pt>
                <c:pt idx="5">
                  <c:v>346.69869450191931</c:v>
                </c:pt>
                <c:pt idx="6">
                  <c:v>318.12934002747852</c:v>
                </c:pt>
                <c:pt idx="7">
                  <c:v>291.91421424795351</c:v>
                </c:pt>
                <c:pt idx="8">
                  <c:v>267.85931933420454</c:v>
                </c:pt>
                <c:pt idx="9">
                  <c:v>245.78664365154791</c:v>
                </c:pt>
                <c:pt idx="10">
                  <c:v>225.53284443360693</c:v>
                </c:pt>
                <c:pt idx="11">
                  <c:v>206.9480390090888</c:v>
                </c:pt>
                <c:pt idx="12">
                  <c:v>189.89469563629359</c:v>
                </c:pt>
                <c:pt idx="13">
                  <c:v>174.24661573728122</c:v>
                </c:pt>
                <c:pt idx="14">
                  <c:v>159.88800000000015</c:v>
                </c:pt>
              </c:numCache>
            </c:numRef>
          </c:val>
          <c:smooth val="0"/>
          <c:extLst>
            <c:ext xmlns:c16="http://schemas.microsoft.com/office/drawing/2014/chart" uri="{C3380CC4-5D6E-409C-BE32-E72D297353CC}">
              <c16:uniqueId val="{00000001-A5FC-4266-B4DC-4E8291D6D6A8}"/>
            </c:ext>
          </c:extLst>
        </c:ser>
        <c:ser>
          <c:idx val="2"/>
          <c:order val="2"/>
          <c:tx>
            <c:strRef>
              <c:f>'Other targets'!$AD$2</c:f>
              <c:strCache>
                <c:ptCount val="1"/>
                <c:pt idx="0">
                  <c:v>Road users aged between 17 to 25 killed or seriously injured</c:v>
                </c:pt>
              </c:strCache>
            </c:strRef>
          </c:tx>
          <c:spPr>
            <a:ln>
              <a:solidFill>
                <a:srgbClr val="FF0000"/>
              </a:solidFill>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targets'!$AD$14:$AD$28</c:f>
              <c:numCache>
                <c:formatCode>0</c:formatCode>
                <c:ptCount val="15"/>
                <c:pt idx="0">
                  <c:v>565.1</c:v>
                </c:pt>
                <c:pt idx="1">
                  <c:v>511.7</c:v>
                </c:pt>
                <c:pt idx="2">
                  <c:v>418.8</c:v>
                </c:pt>
                <c:pt idx="3">
                  <c:v>431.7</c:v>
                </c:pt>
                <c:pt idx="4" formatCode="General">
                  <c:v>295</c:v>
                </c:pt>
                <c:pt idx="5" formatCode="General">
                  <c:v>289</c:v>
                </c:pt>
                <c:pt idx="6" formatCode="#,##0">
                  <c:v>325</c:v>
                </c:pt>
                <c:pt idx="7" formatCode="#,##0">
                  <c:v>337</c:v>
                </c:pt>
              </c:numCache>
            </c:numRef>
          </c:val>
          <c:smooth val="0"/>
          <c:extLst>
            <c:ext xmlns:c16="http://schemas.microsoft.com/office/drawing/2014/chart" uri="{C3380CC4-5D6E-409C-BE32-E72D297353CC}">
              <c16:uniqueId val="{00000002-A5FC-4266-B4DC-4E8291D6D6A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4A9D-4A2B-85B1-754B333F5B2E}"/>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4A9D-4A2B-85B1-754B333F5B2E}"/>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4A9D-4A2B-85B1-754B333F5B2E}"/>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8D0D-4E85-9653-5749FDCEADDE}"/>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8D0D-4E85-9653-5749FDCEADDE}"/>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8D0D-4E85-9653-5749FDCEADDE}"/>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Fatalities</a:t>
            </a:r>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targets'!$U$38:$U$52</c:f>
              <c:numCache>
                <c:formatCode>#,##0.0</c:formatCode>
                <c:ptCount val="15"/>
                <c:pt idx="0">
                  <c:v>173.6</c:v>
                </c:pt>
                <c:pt idx="1">
                  <c:v>173.6</c:v>
                </c:pt>
                <c:pt idx="2">
                  <c:v>173.6</c:v>
                </c:pt>
                <c:pt idx="3">
                  <c:v>173.6</c:v>
                </c:pt>
                <c:pt idx="4">
                  <c:v>173.6</c:v>
                </c:pt>
                <c:pt idx="5">
                  <c:v>173.6</c:v>
                </c:pt>
                <c:pt idx="6">
                  <c:v>173.6</c:v>
                </c:pt>
                <c:pt idx="7">
                  <c:v>173.6</c:v>
                </c:pt>
                <c:pt idx="8">
                  <c:v>173.6</c:v>
                </c:pt>
                <c:pt idx="9">
                  <c:v>173.6</c:v>
                </c:pt>
                <c:pt idx="10">
                  <c:v>173.6</c:v>
                </c:pt>
                <c:pt idx="11">
                  <c:v>173.6</c:v>
                </c:pt>
                <c:pt idx="12">
                  <c:v>173.6</c:v>
                </c:pt>
                <c:pt idx="13">
                  <c:v>173.6</c:v>
                </c:pt>
                <c:pt idx="14">
                  <c:v>173.6</c:v>
                </c:pt>
              </c:numCache>
            </c:numRef>
          </c:val>
          <c:smooth val="0"/>
          <c:extLst>
            <c:ext xmlns:c16="http://schemas.microsoft.com/office/drawing/2014/chart" uri="{C3380CC4-5D6E-409C-BE32-E72D297353CC}">
              <c16:uniqueId val="{00000000-D04E-45BE-B116-4EFEA7E17507}"/>
            </c:ext>
          </c:extLst>
        </c:ser>
        <c:ser>
          <c:idx val="1"/>
          <c:order val="1"/>
          <c:tx>
            <c:v>Fatalities</c:v>
          </c:tx>
          <c:spPr>
            <a:ln w="38100">
              <a:solidFill>
                <a:srgbClr val="FF0000"/>
              </a:solidFill>
              <a:prstDash val="solid"/>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targets'!$B$14:$B$28</c:f>
              <c:numCache>
                <c:formatCode>#,##0</c:formatCode>
                <c:ptCount val="15"/>
                <c:pt idx="0">
                  <c:v>191</c:v>
                </c:pt>
                <c:pt idx="1">
                  <c:v>145</c:v>
                </c:pt>
                <c:pt idx="2">
                  <c:v>161</c:v>
                </c:pt>
                <c:pt idx="3">
                  <c:v>164</c:v>
                </c:pt>
                <c:pt idx="4">
                  <c:v>141</c:v>
                </c:pt>
                <c:pt idx="5" formatCode="General">
                  <c:v>139</c:v>
                </c:pt>
                <c:pt idx="6">
                  <c:v>171</c:v>
                </c:pt>
                <c:pt idx="7">
                  <c:v>155</c:v>
                </c:pt>
              </c:numCache>
            </c:numRef>
          </c:val>
          <c:smooth val="0"/>
          <c:extLst>
            <c:ext xmlns:c16="http://schemas.microsoft.com/office/drawing/2014/chart" uri="{C3380CC4-5D6E-409C-BE32-E72D297353CC}">
              <c16:uniqueId val="{00000001-D04E-45BE-B116-4EFEA7E17507}"/>
            </c:ext>
          </c:extLst>
        </c:ser>
        <c:ser>
          <c:idx val="2"/>
          <c:order val="2"/>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targets'!$S$38:$S$52</c:f>
              <c:numCache>
                <c:formatCode>#,##0</c:formatCode>
                <c:ptCount val="15"/>
                <c:pt idx="0">
                  <c:v>173.6</c:v>
                </c:pt>
                <c:pt idx="1">
                  <c:v>165.21427856264356</c:v>
                </c:pt>
                <c:pt idx="2">
                  <c:v>157.23362811621419</c:v>
                </c:pt>
                <c:pt idx="3">
                  <c:v>149.63848176847532</c:v>
                </c:pt>
                <c:pt idx="4">
                  <c:v>142.41021780292593</c:v>
                </c:pt>
                <c:pt idx="5">
                  <c:v>135.53111402223126</c:v>
                </c:pt>
                <c:pt idx="6">
                  <c:v>128.98430429708711</c:v>
                </c:pt>
                <c:pt idx="7">
                  <c:v>122.75373721398464</c:v>
                </c:pt>
                <c:pt idx="8">
                  <c:v>116.8241367204885</c:v>
                </c:pt>
                <c:pt idx="9">
                  <c:v>111.18096467153885</c:v>
                </c:pt>
                <c:pt idx="10">
                  <c:v>105.81038518494844</c:v>
                </c:pt>
                <c:pt idx="11">
                  <c:v>100.69923071870211</c:v>
                </c:pt>
                <c:pt idx="12">
                  <c:v>95.834969786886887</c:v>
                </c:pt>
                <c:pt idx="13">
                  <c:v>91.205676235099418</c:v>
                </c:pt>
                <c:pt idx="14">
                  <c:v>86.799999999999969</c:v>
                </c:pt>
              </c:numCache>
            </c:numRef>
          </c:val>
          <c:smooth val="0"/>
          <c:extLst>
            <c:ext xmlns:c16="http://schemas.microsoft.com/office/drawing/2014/chart" uri="{C3380CC4-5D6E-409C-BE32-E72D297353CC}">
              <c16:uniqueId val="{00000002-D04E-45BE-B116-4EFEA7E17507}"/>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Serious</a:t>
            </a:r>
            <a:r>
              <a:rPr lang="en-GB" baseline="0"/>
              <a:t> injuries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targets'!$U$73:$U$87</c:f>
              <c:numCache>
                <c:formatCode>#,##0.0</c:formatCode>
                <c:ptCount val="15"/>
                <c:pt idx="0">
                  <c:v>2729.7620000000002</c:v>
                </c:pt>
                <c:pt idx="1">
                  <c:v>2729.7620000000002</c:v>
                </c:pt>
                <c:pt idx="2">
                  <c:v>2729.7620000000002</c:v>
                </c:pt>
                <c:pt idx="3">
                  <c:v>2729.7620000000002</c:v>
                </c:pt>
                <c:pt idx="4">
                  <c:v>2729.7620000000002</c:v>
                </c:pt>
                <c:pt idx="5">
                  <c:v>2729.7620000000002</c:v>
                </c:pt>
                <c:pt idx="6">
                  <c:v>2729.7620000000002</c:v>
                </c:pt>
                <c:pt idx="7">
                  <c:v>2729.7620000000002</c:v>
                </c:pt>
                <c:pt idx="8">
                  <c:v>2729.7620000000002</c:v>
                </c:pt>
                <c:pt idx="9">
                  <c:v>2729.7620000000002</c:v>
                </c:pt>
                <c:pt idx="10">
                  <c:v>2729.7620000000002</c:v>
                </c:pt>
                <c:pt idx="11">
                  <c:v>2729.7620000000002</c:v>
                </c:pt>
                <c:pt idx="12">
                  <c:v>2729.7620000000002</c:v>
                </c:pt>
                <c:pt idx="13">
                  <c:v>2729.7620000000002</c:v>
                </c:pt>
                <c:pt idx="14">
                  <c:v>2729.7620000000002</c:v>
                </c:pt>
              </c:numCache>
            </c:numRef>
          </c:val>
          <c:smooth val="0"/>
          <c:extLst>
            <c:ext xmlns:c16="http://schemas.microsoft.com/office/drawing/2014/chart" uri="{C3380CC4-5D6E-409C-BE32-E72D297353CC}">
              <c16:uniqueId val="{00000000-ABE7-4B61-8F0C-A9699F3813BD}"/>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targets'!$S$73:$S$87</c:f>
              <c:numCache>
                <c:formatCode>#,##0</c:formatCode>
                <c:ptCount val="15"/>
                <c:pt idx="0">
                  <c:v>2729.7620000000002</c:v>
                </c:pt>
                <c:pt idx="1">
                  <c:v>2597.9012642725752</c:v>
                </c:pt>
                <c:pt idx="2">
                  <c:v>2472.4100412083703</c:v>
                </c:pt>
                <c:pt idx="3">
                  <c:v>2352.9806524727924</c:v>
                </c:pt>
                <c:pt idx="4">
                  <c:v>2239.3202820861216</c:v>
                </c:pt>
                <c:pt idx="5">
                  <c:v>2131.1502584997352</c:v>
                </c:pt>
                <c:pt idx="6">
                  <c:v>2028.205371351527</c:v>
                </c:pt>
                <c:pt idx="7">
                  <c:v>1930.2332212253521</c:v>
                </c:pt>
                <c:pt idx="8">
                  <c:v>1836.9936008202426</c:v>
                </c:pt>
                <c:pt idx="9">
                  <c:v>1748.2579060121498</c:v>
                </c:pt>
                <c:pt idx="10">
                  <c:v>1663.8085753642583</c:v>
                </c:pt>
                <c:pt idx="11">
                  <c:v>1583.4385567116688</c:v>
                </c:pt>
                <c:pt idx="12">
                  <c:v>1506.9507995126262</c:v>
                </c:pt>
                <c:pt idx="13">
                  <c:v>1434.1577717216444</c:v>
                </c:pt>
                <c:pt idx="14">
                  <c:v>1364.8809999999996</c:v>
                </c:pt>
              </c:numCache>
            </c:numRef>
          </c:val>
          <c:smooth val="0"/>
          <c:extLst>
            <c:ext xmlns:c16="http://schemas.microsoft.com/office/drawing/2014/chart" uri="{C3380CC4-5D6E-409C-BE32-E72D297353CC}">
              <c16:uniqueId val="{00000001-ABE7-4B61-8F0C-A9699F3813BD}"/>
            </c:ext>
          </c:extLst>
        </c:ser>
        <c:ser>
          <c:idx val="2"/>
          <c:order val="2"/>
          <c:tx>
            <c:v>Adjusted serious injuries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targets'!$I$14:$I$28</c:f>
              <c:numCache>
                <c:formatCode>0.0</c:formatCode>
                <c:ptCount val="15"/>
                <c:pt idx="0">
                  <c:v>2866.71</c:v>
                </c:pt>
                <c:pt idx="1">
                  <c:v>2579.69</c:v>
                </c:pt>
                <c:pt idx="2">
                  <c:v>2503.71</c:v>
                </c:pt>
                <c:pt idx="3">
                  <c:v>2385.06</c:v>
                </c:pt>
                <c:pt idx="4" formatCode="#,##0">
                  <c:v>1538</c:v>
                </c:pt>
                <c:pt idx="5" formatCode="#,##0">
                  <c:v>1617</c:v>
                </c:pt>
                <c:pt idx="6" formatCode="#,##0">
                  <c:v>1778</c:v>
                </c:pt>
                <c:pt idx="7" formatCode="#,##0">
                  <c:v>1930</c:v>
                </c:pt>
              </c:numCache>
            </c:numRef>
          </c:val>
          <c:smooth val="0"/>
          <c:extLst>
            <c:ext xmlns:c16="http://schemas.microsoft.com/office/drawing/2014/chart" uri="{C3380CC4-5D6E-409C-BE32-E72D297353CC}">
              <c16:uniqueId val="{00000002-ABE7-4B61-8F0C-A9699F3813BD}"/>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a:t>
            </a:r>
            <a:r>
              <a:rPr lang="en-GB" baseline="0"/>
              <a:t> fatalities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targets'!$U$106:$U$120</c:f>
              <c:numCache>
                <c:formatCode>#,##0.0</c:formatCode>
                <c:ptCount val="15"/>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numCache>
            </c:numRef>
          </c:val>
          <c:smooth val="0"/>
          <c:extLst>
            <c:ext xmlns:c16="http://schemas.microsoft.com/office/drawing/2014/chart" uri="{C3380CC4-5D6E-409C-BE32-E72D297353CC}">
              <c16:uniqueId val="{00000000-7EEA-44D1-A2A6-88C8CD650D31}"/>
            </c:ext>
          </c:extLst>
        </c:ser>
        <c:ser>
          <c:idx val="1"/>
          <c:order val="1"/>
          <c:tx>
            <c:v>Rate of reduction required</c:v>
          </c:tx>
          <c:spPr>
            <a:ln>
              <a:solidFill>
                <a:srgbClr val="7030A0"/>
              </a:solidFill>
              <a:prstDash val="lgDashDot"/>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targets'!$S$106:$S$120</c:f>
              <c:numCache>
                <c:formatCode>#,##0</c:formatCode>
                <c:ptCount val="15"/>
                <c:pt idx="0">
                  <c:v>5.6</c:v>
                </c:pt>
                <c:pt idx="1">
                  <c:v>5.2452203885252082</c:v>
                </c:pt>
                <c:pt idx="2">
                  <c:v>4.9129173078929531</c:v>
                </c:pt>
                <c:pt idx="3">
                  <c:v>4.6016667911604454</c:v>
                </c:pt>
                <c:pt idx="4">
                  <c:v>4.3101350846775253</c:v>
                </c:pt>
                <c:pt idx="5">
                  <c:v>4.0370729327586394</c:v>
                </c:pt>
                <c:pt idx="6">
                  <c:v>3.7813102244408698</c:v>
                </c:pt>
                <c:pt idx="7">
                  <c:v>3.5417509793885857</c:v>
                </c:pt>
                <c:pt idx="8">
                  <c:v>3.3173686514585952</c:v>
                </c:pt>
                <c:pt idx="9">
                  <c:v>3.1072017298008925</c:v>
                </c:pt>
                <c:pt idx="10">
                  <c:v>2.9103496186450779</c:v>
                </c:pt>
                <c:pt idx="11">
                  <c:v>2.7259687781167368</c:v>
                </c:pt>
                <c:pt idx="12">
                  <c:v>2.5532691095466173</c:v>
                </c:pt>
                <c:pt idx="13">
                  <c:v>2.3915105697831285</c:v>
                </c:pt>
                <c:pt idx="14">
                  <c:v>2.2400000000000007</c:v>
                </c:pt>
              </c:numCache>
            </c:numRef>
          </c:val>
          <c:smooth val="0"/>
          <c:extLst>
            <c:ext xmlns:c16="http://schemas.microsoft.com/office/drawing/2014/chart" uri="{C3380CC4-5D6E-409C-BE32-E72D297353CC}">
              <c16:uniqueId val="{00000001-7EEA-44D1-A2A6-88C8CD650D31}"/>
            </c:ext>
          </c:extLst>
        </c:ser>
        <c:ser>
          <c:idx val="2"/>
          <c:order val="2"/>
          <c:tx>
            <c:v>Children killed</c:v>
          </c:tx>
          <c:spPr>
            <a:ln>
              <a:noFill/>
            </a:ln>
          </c:spPr>
          <c:marker>
            <c:symbol val="x"/>
            <c:size val="9"/>
            <c:spPr>
              <a:noFill/>
              <a:ln>
                <a:solidFill>
                  <a:schemeClr val="tx1"/>
                </a:solidFill>
              </a:ln>
            </c:spPr>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targets'!$P$14:$P$28</c:f>
              <c:numCache>
                <c:formatCode>#,##0</c:formatCode>
                <c:ptCount val="15"/>
                <c:pt idx="0">
                  <c:v>12</c:v>
                </c:pt>
                <c:pt idx="1">
                  <c:v>2</c:v>
                </c:pt>
                <c:pt idx="2">
                  <c:v>3</c:v>
                </c:pt>
                <c:pt idx="3">
                  <c:v>2</c:v>
                </c:pt>
                <c:pt idx="4">
                  <c:v>6</c:v>
                </c:pt>
                <c:pt idx="5">
                  <c:v>5</c:v>
                </c:pt>
                <c:pt idx="6">
                  <c:v>3</c:v>
                </c:pt>
                <c:pt idx="7">
                  <c:v>5</c:v>
                </c:pt>
              </c:numCache>
            </c:numRef>
          </c:val>
          <c:smooth val="0"/>
          <c:extLst>
            <c:ext xmlns:c16="http://schemas.microsoft.com/office/drawing/2014/chart" uri="{C3380CC4-5D6E-409C-BE32-E72D297353CC}">
              <c16:uniqueId val="{00000002-7EEA-44D1-A2A6-88C8CD650D31}"/>
            </c:ext>
          </c:extLst>
        </c:ser>
        <c:ser>
          <c:idx val="3"/>
          <c:order val="3"/>
          <c:tx>
            <c:v>Children killed (3 year average)</c:v>
          </c:tx>
          <c:spPr>
            <a:ln>
              <a:solidFill>
                <a:srgbClr val="FF0000"/>
              </a:solidFill>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targets'!$W$107:$W$112</c:f>
              <c:numCache>
                <c:formatCode>0.0</c:formatCode>
                <c:ptCount val="6"/>
                <c:pt idx="0">
                  <c:v>5.666666666666667</c:v>
                </c:pt>
                <c:pt idx="1">
                  <c:v>2.3333333333333335</c:v>
                </c:pt>
                <c:pt idx="2">
                  <c:v>3.6666666666666665</c:v>
                </c:pt>
                <c:pt idx="3">
                  <c:v>4.333333333333333</c:v>
                </c:pt>
                <c:pt idx="4">
                  <c:v>4.666666666666667</c:v>
                </c:pt>
                <c:pt idx="5">
                  <c:v>4.333333333333333</c:v>
                </c:pt>
              </c:numCache>
            </c:numRef>
          </c:val>
          <c:smooth val="0"/>
          <c:extLst>
            <c:ext xmlns:c16="http://schemas.microsoft.com/office/drawing/2014/chart" uri="{C3380CC4-5D6E-409C-BE32-E72D297353CC}">
              <c16:uniqueId val="{00000003-7EEA-44D1-A2A6-88C8CD650D31}"/>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Children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targets'!$U$142:$U$156</c:f>
              <c:numCache>
                <c:formatCode>#,##0.0</c:formatCode>
                <c:ptCount val="15"/>
                <c:pt idx="0">
                  <c:v>259.40000000000003</c:v>
                </c:pt>
                <c:pt idx="1">
                  <c:v>259.40000000000003</c:v>
                </c:pt>
                <c:pt idx="2">
                  <c:v>259.40000000000003</c:v>
                </c:pt>
                <c:pt idx="3">
                  <c:v>259.40000000000003</c:v>
                </c:pt>
                <c:pt idx="4">
                  <c:v>259.40000000000003</c:v>
                </c:pt>
                <c:pt idx="5">
                  <c:v>259.40000000000003</c:v>
                </c:pt>
                <c:pt idx="6">
                  <c:v>259.40000000000003</c:v>
                </c:pt>
                <c:pt idx="7">
                  <c:v>259.40000000000003</c:v>
                </c:pt>
                <c:pt idx="8">
                  <c:v>259.40000000000003</c:v>
                </c:pt>
                <c:pt idx="9">
                  <c:v>259.40000000000003</c:v>
                </c:pt>
                <c:pt idx="10">
                  <c:v>259.40000000000003</c:v>
                </c:pt>
                <c:pt idx="11">
                  <c:v>259.40000000000003</c:v>
                </c:pt>
                <c:pt idx="12">
                  <c:v>259.40000000000003</c:v>
                </c:pt>
                <c:pt idx="13">
                  <c:v>259.40000000000003</c:v>
                </c:pt>
                <c:pt idx="14">
                  <c:v>259.40000000000003</c:v>
                </c:pt>
              </c:numCache>
            </c:numRef>
          </c:val>
          <c:smooth val="0"/>
          <c:extLst>
            <c:ext xmlns:c16="http://schemas.microsoft.com/office/drawing/2014/chart" uri="{C3380CC4-5D6E-409C-BE32-E72D297353CC}">
              <c16:uniqueId val="{00000000-E7CF-47C0-8C94-B1D9388A8268}"/>
            </c:ext>
          </c:extLst>
        </c:ser>
        <c:ser>
          <c:idx val="1"/>
          <c:order val="1"/>
          <c:tx>
            <c:v>Rate of reduction required</c:v>
          </c:tx>
          <c:spPr>
            <a:ln>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targets'!$S$142:$S$156</c:f>
              <c:numCache>
                <c:formatCode>#,##0</c:formatCode>
                <c:ptCount val="15"/>
                <c:pt idx="0">
                  <c:v>259.40000000000003</c:v>
                </c:pt>
                <c:pt idx="1">
                  <c:v>242.96610156847129</c:v>
                </c:pt>
                <c:pt idx="2">
                  <c:v>227.57334815489861</c:v>
                </c:pt>
                <c:pt idx="3">
                  <c:v>213.15577957625354</c:v>
                </c:pt>
                <c:pt idx="4">
                  <c:v>199.65161445809824</c:v>
                </c:pt>
                <c:pt idx="5">
                  <c:v>187.00298549242697</c:v>
                </c:pt>
                <c:pt idx="6">
                  <c:v>175.15569146785029</c:v>
                </c:pt>
                <c:pt idx="7">
                  <c:v>164.05896500953557</c:v>
                </c:pt>
                <c:pt idx="8">
                  <c:v>153.66525503363565</c:v>
                </c:pt>
                <c:pt idx="9">
                  <c:v>143.93002298399134</c:v>
                </c:pt>
                <c:pt idx="10">
                  <c:v>134.81155197795235</c:v>
                </c:pt>
                <c:pt idx="11">
                  <c:v>126.27076804347884</c:v>
                </c:pt>
                <c:pt idx="12">
                  <c:v>118.27107268149867</c:v>
                </c:pt>
                <c:pt idx="13">
                  <c:v>110.77818603602563</c:v>
                </c:pt>
                <c:pt idx="14">
                  <c:v>103.76000000000002</c:v>
                </c:pt>
              </c:numCache>
            </c:numRef>
          </c:val>
          <c:smooth val="0"/>
          <c:extLst>
            <c:ext xmlns:c16="http://schemas.microsoft.com/office/drawing/2014/chart" uri="{C3380CC4-5D6E-409C-BE32-E72D297353CC}">
              <c16:uniqueId val="{00000001-E7CF-47C0-8C94-B1D9388A8268}"/>
            </c:ext>
          </c:extLst>
        </c:ser>
        <c:ser>
          <c:idx val="2"/>
          <c:order val="2"/>
          <c:tx>
            <c:v>Adjusted child serious casualties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targets'!$W$14:$W$28</c:f>
              <c:numCache>
                <c:formatCode>General</c:formatCode>
                <c:ptCount val="15"/>
                <c:pt idx="0">
                  <c:v>278.7999999999999</c:v>
                </c:pt>
                <c:pt idx="1">
                  <c:v>254.60000000000002</c:v>
                </c:pt>
                <c:pt idx="2">
                  <c:v>226.70000000000002</c:v>
                </c:pt>
                <c:pt idx="3">
                  <c:v>235.8</c:v>
                </c:pt>
                <c:pt idx="4">
                  <c:v>144</c:v>
                </c:pt>
                <c:pt idx="5">
                  <c:v>140</c:v>
                </c:pt>
                <c:pt idx="6" formatCode="#,##0">
                  <c:v>176</c:v>
                </c:pt>
                <c:pt idx="7" formatCode="#,##0">
                  <c:v>175</c:v>
                </c:pt>
              </c:numCache>
            </c:numRef>
          </c:val>
          <c:smooth val="0"/>
          <c:extLst>
            <c:ext xmlns:c16="http://schemas.microsoft.com/office/drawing/2014/chart" uri="{C3380CC4-5D6E-409C-BE32-E72D297353CC}">
              <c16:uniqueId val="{00000002-E7CF-47C0-8C94-B1D9388A826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FD6F-4037-8245-439F857BCD58}"/>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FD6F-4037-8245-439F857BCD58}"/>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FD6F-4037-8245-439F857BCD58}"/>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7182-41F0-B388-A13B4A228E5B}"/>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7182-41F0-B388-A13B4A228E5B}"/>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7182-41F0-B388-A13B4A228E5B}"/>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323850</xdr:colOff>
      <xdr:row>35</xdr:row>
      <xdr:rowOff>107950</xdr:rowOff>
    </xdr:from>
    <xdr:to>
      <xdr:col>16</xdr:col>
      <xdr:colOff>400050</xdr:colOff>
      <xdr:row>64</xdr:row>
      <xdr:rowOff>127000</xdr:rowOff>
    </xdr:to>
    <xdr:graphicFrame macro="">
      <xdr:nvGraphicFramePr>
        <xdr:cNvPr id="5" name="Chart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a:extLst>
            <a:ext uri="{FF2B5EF4-FFF2-40B4-BE49-F238E27FC236}">
              <a16:creationId xmlns:a16="http://schemas.microsoft.com/office/drawing/2014/main" id="{00000000-0008-0000-1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a:extLst>
            <a:ext uri="{FF2B5EF4-FFF2-40B4-BE49-F238E27FC236}">
              <a16:creationId xmlns:a16="http://schemas.microsoft.com/office/drawing/2014/main" id="{00000000-0008-0000-1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11.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- 70%</a:t>
          </a:r>
        </a:p>
      </cdr:txBody>
    </cdr:sp>
  </cdr:relSizeAnchor>
</c:userShapes>
</file>

<file path=xl/drawings/drawing2.xml><?xml version="1.0" encoding="utf-8"?>
<c:userShapes xmlns:c="http://schemas.openxmlformats.org/drawingml/2006/chart">
  <cdr:relSizeAnchor xmlns:cdr="http://schemas.openxmlformats.org/drawingml/2006/chartDrawing">
    <cdr:from>
      <cdr:x>0.78134</cdr:x>
      <cdr:y>0.12997</cdr:y>
    </cdr:from>
    <cdr:to>
      <cdr:x>0.90617</cdr:x>
      <cdr:y>0.1871</cdr:y>
    </cdr:to>
    <cdr:sp macro="" textlink="">
      <cdr:nvSpPr>
        <cdr:cNvPr id="2" name="TextBox 1"/>
        <cdr:cNvSpPr txBox="1"/>
      </cdr:nvSpPr>
      <cdr:spPr>
        <a:xfrm xmlns:a="http://schemas.openxmlformats.org/drawingml/2006/main">
          <a:off x="7204075" y="6127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3.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5" y="5937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4.xml><?xml version="1.0" encoding="utf-8"?>
<c:userShapes xmlns:c="http://schemas.openxmlformats.org/drawingml/2006/chart">
  <cdr:relSizeAnchor xmlns:cdr="http://schemas.openxmlformats.org/drawingml/2006/chartDrawing">
    <cdr:from>
      <cdr:x>0.76059</cdr:x>
      <cdr:y>0.13769</cdr:y>
    </cdr:from>
    <cdr:to>
      <cdr:x>0.8844</cdr:x>
      <cdr:y>0.19152</cdr:y>
    </cdr:to>
    <cdr:sp macro="" textlink="">
      <cdr:nvSpPr>
        <cdr:cNvPr id="2" name="TextBox 1"/>
        <cdr:cNvSpPr txBox="1"/>
      </cdr:nvSpPr>
      <cdr:spPr>
        <a:xfrm xmlns:a="http://schemas.openxmlformats.org/drawingml/2006/main">
          <a:off x="7070725" y="6889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5.xml><?xml version="1.0" encoding="utf-8"?>
<c:userShapes xmlns:c="http://schemas.openxmlformats.org/drawingml/2006/chart">
  <cdr:relSizeAnchor xmlns:cdr="http://schemas.openxmlformats.org/drawingml/2006/chartDrawing">
    <cdr:from>
      <cdr:x>0.77083</cdr:x>
      <cdr:y>0.12627</cdr:y>
    </cdr:from>
    <cdr:to>
      <cdr:x>0.89465</cdr:x>
      <cdr:y>0.1801</cdr:y>
    </cdr:to>
    <cdr:sp macro="" textlink="">
      <cdr:nvSpPr>
        <cdr:cNvPr id="2" name="TextBox 1"/>
        <cdr:cNvSpPr txBox="1"/>
      </cdr:nvSpPr>
      <cdr:spPr>
        <a:xfrm xmlns:a="http://schemas.openxmlformats.org/drawingml/2006/main">
          <a:off x="7165975" y="6318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295275</xdr:colOff>
      <xdr:row>35</xdr:row>
      <xdr:rowOff>107950</xdr:rowOff>
    </xdr:from>
    <xdr:to>
      <xdr:col>16</xdr:col>
      <xdr:colOff>371475</xdr:colOff>
      <xdr:row>64</xdr:row>
      <xdr:rowOff>127000</xdr:rowOff>
    </xdr:to>
    <xdr:graphicFrame macro="">
      <xdr:nvGraphicFramePr>
        <xdr:cNvPr id="5" name="Chart 4">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a:extLst>
            <a:ext uri="{FF2B5EF4-FFF2-40B4-BE49-F238E27FC236}">
              <a16:creationId xmlns:a16="http://schemas.microsoft.com/office/drawing/2014/main" id="{00000000-0008-0000-1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174</xdr:row>
      <xdr:rowOff>0</xdr:rowOff>
    </xdr:from>
    <xdr:to>
      <xdr:col>17</xdr:col>
      <xdr:colOff>152400</xdr:colOff>
      <xdr:row>204</xdr:row>
      <xdr:rowOff>146050</xdr:rowOff>
    </xdr:to>
    <xdr:graphicFrame macro="">
      <xdr:nvGraphicFramePr>
        <xdr:cNvPr id="10" name="Chart 9">
          <a:extLst>
            <a:ext uri="{FF2B5EF4-FFF2-40B4-BE49-F238E27FC236}">
              <a16:creationId xmlns:a16="http://schemas.microsoft.com/office/drawing/2014/main" id="{8FFEB28E-B2DB-413B-B70E-17AA68BB4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0.78341</cdr:x>
      <cdr:y>0.09967</cdr:y>
    </cdr:from>
    <cdr:to>
      <cdr:x>0.90825</cdr:x>
      <cdr:y>0.1568</cdr:y>
    </cdr:to>
    <cdr:sp macro="" textlink="">
      <cdr:nvSpPr>
        <cdr:cNvPr id="2" name="TextBox 1"/>
        <cdr:cNvSpPr txBox="1"/>
      </cdr:nvSpPr>
      <cdr:spPr>
        <a:xfrm xmlns:a="http://schemas.openxmlformats.org/drawingml/2006/main">
          <a:off x="7223161" y="469917"/>
          <a:ext cx="1151050" cy="26936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- 40%</a:t>
          </a:r>
        </a:p>
      </cdr:txBody>
    </cdr:sp>
  </cdr:relSizeAnchor>
</c:userShapes>
</file>

<file path=xl/drawings/drawing8.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4" y="593724"/>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9.xml><?xml version="1.0" encoding="utf-8"?>
<c:userShapes xmlns:c="http://schemas.openxmlformats.org/drawingml/2006/chart">
  <cdr:relSizeAnchor xmlns:cdr="http://schemas.openxmlformats.org/drawingml/2006/chartDrawing">
    <cdr:from>
      <cdr:x>0.76059</cdr:x>
      <cdr:y>0.12437</cdr:y>
    </cdr:from>
    <cdr:to>
      <cdr:x>0.8844</cdr:x>
      <cdr:y>0.1782</cdr:y>
    </cdr:to>
    <cdr:sp macro="" textlink="">
      <cdr:nvSpPr>
        <cdr:cNvPr id="2" name="TextBox 1"/>
        <cdr:cNvSpPr txBox="1"/>
      </cdr:nvSpPr>
      <cdr:spPr>
        <a:xfrm xmlns:a="http://schemas.openxmlformats.org/drawingml/2006/main">
          <a:off x="7070749" y="622298"/>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- 30%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Director\Cache\erdm.scotland.gov.uk%208443%20uA2238\A27152473\Reported%20Road%20Casualties%20Scotland%202010%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a"/>
      <sheetName val="Figure 9"/>
      <sheetName val="Figure10"/>
      <sheetName val="Table A"/>
      <sheetName val="Table B"/>
      <sheetName val="Table C-D"/>
      <sheetName val="Table E-F"/>
      <sheetName val="Table G"/>
      <sheetName val="Table G2"/>
      <sheetName val="Table H"/>
      <sheetName val="Table I"/>
      <sheetName val="Table J"/>
      <sheetName val="Table K"/>
      <sheetName val="Table L"/>
      <sheetName val="Table M - Accs"/>
      <sheetName val="Chart M"/>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9498"/>
      <sheetName val="Table5c0610"/>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a"/>
      <sheetName val="Table37b"/>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H_Child KSI chart "/>
      <sheetName val="AppendixH_All KSI chart"/>
      <sheetName val="AppendixH_Slight casualty chart"/>
      <sheetName val="TableHwork1"/>
      <sheetName val="TableHwork2"/>
      <sheetName val="TableHwork3"/>
      <sheetName val="Figure4"/>
      <sheetName val="Figure5"/>
      <sheetName val="Table 36"/>
      <sheetName val="Table 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1994-98 average</v>
          </cell>
          <cell r="C12">
            <v>3789</v>
          </cell>
          <cell r="D12">
            <v>3185</v>
          </cell>
          <cell r="E12">
            <v>4903</v>
          </cell>
          <cell r="F12">
            <v>1375</v>
          </cell>
          <cell r="G12">
            <v>13514</v>
          </cell>
          <cell r="I12">
            <v>12.64711459115</v>
          </cell>
          <cell r="J12">
            <v>9.0359343515880006</v>
          </cell>
          <cell r="K12">
            <v>6.0540969307469998</v>
          </cell>
          <cell r="L12">
            <v>3.1774422398770001</v>
          </cell>
          <cell r="M12">
            <v>6.9942087736009997</v>
          </cell>
        </row>
        <row r="13">
          <cell r="B13">
            <v>1999</v>
          </cell>
          <cell r="C13">
            <v>3086</v>
          </cell>
          <cell r="D13">
            <v>2860</v>
          </cell>
          <cell r="E13">
            <v>4891</v>
          </cell>
          <cell r="F13">
            <v>1342</v>
          </cell>
          <cell r="G13">
            <v>12286</v>
          </cell>
          <cell r="I13">
            <v>10.989050120182</v>
          </cell>
          <cell r="J13">
            <v>8.6377694017589999</v>
          </cell>
          <cell r="K13">
            <v>5.8169959515330003</v>
          </cell>
          <cell r="L13">
            <v>3.0291060525689999</v>
          </cell>
          <cell r="M13">
            <v>6.4242821936769996</v>
          </cell>
        </row>
        <row r="14">
          <cell r="B14">
            <v>2000</v>
          </cell>
          <cell r="C14">
            <v>2940</v>
          </cell>
          <cell r="D14">
            <v>2738</v>
          </cell>
          <cell r="E14">
            <v>4729</v>
          </cell>
          <cell r="F14">
            <v>1386</v>
          </cell>
          <cell r="G14">
            <v>11878</v>
          </cell>
          <cell r="I14">
            <v>10.521606871253001</v>
          </cell>
          <cell r="J14">
            <v>8.6062739674359996</v>
          </cell>
          <cell r="K14">
            <v>5.5554119745030004</v>
          </cell>
          <cell r="L14">
            <v>3.0995686098230002</v>
          </cell>
          <cell r="M14">
            <v>6.2200482498099996</v>
          </cell>
        </row>
        <row r="15">
          <cell r="B15">
            <v>2001</v>
          </cell>
          <cell r="C15">
            <v>2804</v>
          </cell>
          <cell r="D15">
            <v>2573</v>
          </cell>
          <cell r="E15">
            <v>4525</v>
          </cell>
          <cell r="F15">
            <v>1331</v>
          </cell>
          <cell r="G15">
            <v>11303</v>
          </cell>
          <cell r="I15">
            <v>9.962197652275</v>
          </cell>
          <cell r="J15">
            <v>8.3540045974619996</v>
          </cell>
          <cell r="K15">
            <v>5.2470460000700001</v>
          </cell>
          <cell r="L15">
            <v>2.9490485939400002</v>
          </cell>
          <cell r="M15">
            <v>5.9022205968739998</v>
          </cell>
        </row>
        <row r="16">
          <cell r="B16">
            <v>2002</v>
          </cell>
          <cell r="C16">
            <v>2757</v>
          </cell>
          <cell r="D16">
            <v>2356</v>
          </cell>
          <cell r="E16">
            <v>4572</v>
          </cell>
          <cell r="F16">
            <v>1369</v>
          </cell>
          <cell r="G16">
            <v>11138</v>
          </cell>
          <cell r="I16">
            <v>9.6837417106890005</v>
          </cell>
          <cell r="J16">
            <v>7.927214976918</v>
          </cell>
          <cell r="K16">
            <v>5.2476025962549997</v>
          </cell>
          <cell r="L16">
            <v>3.0033851155829998</v>
          </cell>
          <cell r="M16">
            <v>5.7905208116160001</v>
          </cell>
        </row>
        <row r="17">
          <cell r="B17">
            <v>2003</v>
          </cell>
          <cell r="C17">
            <v>2692</v>
          </cell>
          <cell r="D17">
            <v>2161</v>
          </cell>
          <cell r="E17">
            <v>4528</v>
          </cell>
          <cell r="F17">
            <v>1409</v>
          </cell>
          <cell r="G17">
            <v>10862</v>
          </cell>
          <cell r="I17">
            <v>9.2699405305080003</v>
          </cell>
          <cell r="J17">
            <v>7.5299840410329999</v>
          </cell>
          <cell r="K17">
            <v>5.1514724018509996</v>
          </cell>
          <cell r="L17">
            <v>3.050074033025</v>
          </cell>
          <cell r="M17">
            <v>5.624727951353</v>
          </cell>
        </row>
        <row r="18">
          <cell r="B18">
            <v>2004</v>
          </cell>
          <cell r="C18">
            <v>2740</v>
          </cell>
          <cell r="D18">
            <v>2026</v>
          </cell>
          <cell r="E18">
            <v>4608</v>
          </cell>
          <cell r="F18">
            <v>1376</v>
          </cell>
          <cell r="G18">
            <v>10810</v>
          </cell>
          <cell r="I18">
            <v>9.2282613820839998</v>
          </cell>
          <cell r="J18">
            <v>7.2654767924319996</v>
          </cell>
          <cell r="K18">
            <v>5.1911768019290001</v>
          </cell>
          <cell r="L18">
            <v>2.926725513134</v>
          </cell>
          <cell r="M18">
            <v>5.5596441207150002</v>
          </cell>
        </row>
        <row r="19">
          <cell r="B19">
            <v>2005</v>
          </cell>
          <cell r="C19">
            <v>2689</v>
          </cell>
          <cell r="D19">
            <v>1840</v>
          </cell>
          <cell r="E19">
            <v>4330</v>
          </cell>
          <cell r="F19">
            <v>1320</v>
          </cell>
          <cell r="G19">
            <v>10214</v>
          </cell>
          <cell r="I19">
            <v>8.8794814303590002</v>
          </cell>
          <cell r="J19">
            <v>6.6790083124609998</v>
          </cell>
          <cell r="K19">
            <v>4.8486721580959999</v>
          </cell>
          <cell r="L19">
            <v>2.77103097047</v>
          </cell>
          <cell r="M19">
            <v>5.2261427277600001</v>
          </cell>
        </row>
        <row r="20">
          <cell r="B20">
            <v>2006</v>
          </cell>
          <cell r="C20">
            <v>2657</v>
          </cell>
          <cell r="D20">
            <v>1688</v>
          </cell>
          <cell r="E20">
            <v>4184</v>
          </cell>
          <cell r="F20">
            <v>1186</v>
          </cell>
          <cell r="G20">
            <v>9753</v>
          </cell>
          <cell r="I20">
            <v>8.6345851369440005</v>
          </cell>
          <cell r="J20">
            <v>6.1250185963980002</v>
          </cell>
          <cell r="K20">
            <v>4.6621864807730002</v>
          </cell>
          <cell r="L20">
            <v>2.4506511996000002</v>
          </cell>
          <cell r="M20">
            <v>4.9447929014860001</v>
          </cell>
        </row>
        <row r="21">
          <cell r="B21">
            <v>2007</v>
          </cell>
          <cell r="C21">
            <v>2592</v>
          </cell>
          <cell r="D21">
            <v>1584</v>
          </cell>
          <cell r="E21">
            <v>3824</v>
          </cell>
          <cell r="F21">
            <v>1292</v>
          </cell>
          <cell r="G21">
            <v>9336</v>
          </cell>
          <cell r="I21">
            <v>8.3374076837960001</v>
          </cell>
          <cell r="J21">
            <v>5.6678713278709996</v>
          </cell>
          <cell r="K21">
            <v>4.287303124888</v>
          </cell>
          <cell r="L21">
            <v>2.5833644923349999</v>
          </cell>
          <cell r="M21">
            <v>4.6872075854880002</v>
          </cell>
        </row>
        <row r="22">
          <cell r="B22">
            <v>2008</v>
          </cell>
          <cell r="C22">
            <v>2363</v>
          </cell>
          <cell r="D22">
            <v>1549</v>
          </cell>
          <cell r="E22">
            <v>3706</v>
          </cell>
          <cell r="F22">
            <v>1229</v>
          </cell>
          <cell r="G22">
            <v>8886</v>
          </cell>
          <cell r="I22">
            <v>7.4840058275799999</v>
          </cell>
          <cell r="J22">
            <v>5.4702701939139997</v>
          </cell>
          <cell r="K22">
            <v>4.1770124555220001</v>
          </cell>
          <cell r="L22">
            <v>2.396463607487</v>
          </cell>
          <cell r="M22">
            <v>4.4257504941260004</v>
          </cell>
        </row>
        <row r="23">
          <cell r="B23">
            <v>2009</v>
          </cell>
          <cell r="C23">
            <v>2253</v>
          </cell>
          <cell r="D23">
            <v>1536</v>
          </cell>
          <cell r="E23">
            <v>3423</v>
          </cell>
          <cell r="F23">
            <v>1283</v>
          </cell>
          <cell r="G23">
            <v>8521</v>
          </cell>
          <cell r="I23">
            <v>7.0310890854280004</v>
          </cell>
          <cell r="J23">
            <v>5.3128750747989999</v>
          </cell>
          <cell r="K23">
            <v>3.8813264316859999</v>
          </cell>
          <cell r="L23">
            <v>2.4473523576990002</v>
          </cell>
          <cell r="M23">
            <v>4.2144210094960002</v>
          </cell>
        </row>
        <row r="24">
          <cell r="B24">
            <v>2010</v>
          </cell>
          <cell r="C24">
            <v>2327</v>
          </cell>
          <cell r="D24">
            <v>1547</v>
          </cell>
          <cell r="E24">
            <v>3652</v>
          </cell>
          <cell r="F24">
            <v>1223</v>
          </cell>
          <cell r="G24">
            <v>8784</v>
          </cell>
          <cell r="I24">
            <v>7.4</v>
          </cell>
          <cell r="J24">
            <v>5.4</v>
          </cell>
          <cell r="K24">
            <v>4.0999999999999996</v>
          </cell>
          <cell r="L24">
            <v>2.4</v>
          </cell>
          <cell r="M24">
            <v>4.4000000000000004</v>
          </cell>
        </row>
        <row r="25">
          <cell r="B25" t="str">
            <v>2006-2010 average</v>
          </cell>
        </row>
        <row r="26">
          <cell r="B26" t="str">
            <v>1994-98 average</v>
          </cell>
          <cell r="C26">
            <v>1727</v>
          </cell>
          <cell r="D26">
            <v>1822</v>
          </cell>
          <cell r="E26">
            <v>2609</v>
          </cell>
          <cell r="F26">
            <v>417</v>
          </cell>
          <cell r="G26">
            <v>6643</v>
          </cell>
          <cell r="I26">
            <v>5.7624770241750003</v>
          </cell>
          <cell r="J26">
            <v>4.9728786805359997</v>
          </cell>
          <cell r="K26">
            <v>3.1147737902400001</v>
          </cell>
          <cell r="L26">
            <v>0.68071650722800003</v>
          </cell>
          <cell r="M26">
            <v>3.1075089767119999</v>
          </cell>
        </row>
        <row r="27">
          <cell r="B27" t="str">
            <v>1994-98 average</v>
          </cell>
          <cell r="C27">
            <v>1727</v>
          </cell>
          <cell r="D27">
            <v>1822</v>
          </cell>
          <cell r="E27">
            <v>2609</v>
          </cell>
          <cell r="F27">
            <v>417</v>
          </cell>
          <cell r="G27">
            <v>6643</v>
          </cell>
          <cell r="I27">
            <v>5.7624770241750003</v>
          </cell>
          <cell r="J27">
            <v>4.9728786805359997</v>
          </cell>
          <cell r="K27">
            <v>3.1147737902400001</v>
          </cell>
          <cell r="L27">
            <v>0.68071650722800003</v>
          </cell>
          <cell r="M27">
            <v>3.1075089767119999</v>
          </cell>
        </row>
        <row r="28">
          <cell r="B28">
            <v>1999</v>
          </cell>
          <cell r="C28">
            <v>1536</v>
          </cell>
          <cell r="D28">
            <v>1781</v>
          </cell>
          <cell r="E28">
            <v>2848</v>
          </cell>
          <cell r="F28">
            <v>472</v>
          </cell>
          <cell r="G28">
            <v>6652</v>
          </cell>
          <cell r="I28">
            <v>5.4381113892319997</v>
          </cell>
          <cell r="J28">
            <v>5.0954429974139996</v>
          </cell>
          <cell r="K28">
            <v>3.263353049425</v>
          </cell>
          <cell r="L28">
            <v>0.76822041415499998</v>
          </cell>
          <cell r="M28">
            <v>3.131978171948</v>
          </cell>
        </row>
        <row r="29">
          <cell r="B29">
            <v>2000</v>
          </cell>
          <cell r="C29">
            <v>1315</v>
          </cell>
          <cell r="D29">
            <v>1701</v>
          </cell>
          <cell r="E29">
            <v>2954</v>
          </cell>
          <cell r="F29">
            <v>510</v>
          </cell>
          <cell r="G29">
            <v>6503</v>
          </cell>
          <cell r="I29">
            <v>4.6760044519830002</v>
          </cell>
          <cell r="J29">
            <v>5.0287504988840004</v>
          </cell>
          <cell r="K29">
            <v>3.3366014105440001</v>
          </cell>
          <cell r="L29">
            <v>0.82851118165199999</v>
          </cell>
          <cell r="M29">
            <v>3.0560675202279999</v>
          </cell>
        </row>
        <row r="30">
          <cell r="B30">
            <v>2001</v>
          </cell>
          <cell r="C30">
            <v>1343</v>
          </cell>
          <cell r="D30">
            <v>1668</v>
          </cell>
          <cell r="E30">
            <v>2902</v>
          </cell>
          <cell r="F30">
            <v>504</v>
          </cell>
          <cell r="G30">
            <v>6438</v>
          </cell>
          <cell r="I30">
            <v>4.7929023646889997</v>
          </cell>
          <cell r="J30">
            <v>5.0747521951039998</v>
          </cell>
          <cell r="K30">
            <v>3.2281783707599998</v>
          </cell>
          <cell r="L30">
            <v>0.816326530612</v>
          </cell>
          <cell r="M30">
            <v>3.0194080605070002</v>
          </cell>
        </row>
        <row r="31">
          <cell r="B31">
            <v>2002</v>
          </cell>
          <cell r="C31">
            <v>1284</v>
          </cell>
          <cell r="D31">
            <v>1508</v>
          </cell>
          <cell r="E31">
            <v>2956</v>
          </cell>
          <cell r="F31">
            <v>510</v>
          </cell>
          <cell r="G31">
            <v>6275</v>
          </cell>
          <cell r="I31">
            <v>4.5946410168330001</v>
          </cell>
          <cell r="J31">
            <v>4.7616792181749998</v>
          </cell>
          <cell r="K31">
            <v>3.247580794009</v>
          </cell>
          <cell r="L31">
            <v>0.824059965713</v>
          </cell>
          <cell r="M31">
            <v>2.9445892114540002</v>
          </cell>
        </row>
        <row r="32">
          <cell r="B32">
            <v>2003</v>
          </cell>
          <cell r="C32">
            <v>1293</v>
          </cell>
          <cell r="D32">
            <v>1389</v>
          </cell>
          <cell r="E32">
            <v>2961</v>
          </cell>
          <cell r="F32">
            <v>541</v>
          </cell>
          <cell r="G32">
            <v>6202</v>
          </cell>
          <cell r="I32">
            <v>4.566242296894</v>
          </cell>
          <cell r="J32">
            <v>4.5668405945770001</v>
          </cell>
          <cell r="K32">
            <v>3.2140449749200002</v>
          </cell>
          <cell r="L32">
            <v>0.86941150001599998</v>
          </cell>
          <cell r="M32">
            <v>2.9021377924139999</v>
          </cell>
        </row>
        <row r="33">
          <cell r="B33">
            <v>2004</v>
          </cell>
          <cell r="C33">
            <v>1389</v>
          </cell>
          <cell r="D33">
            <v>1367</v>
          </cell>
          <cell r="E33">
            <v>2859</v>
          </cell>
          <cell r="F33">
            <v>524</v>
          </cell>
          <cell r="G33">
            <v>6151</v>
          </cell>
          <cell r="I33">
            <v>4.8146748794600001</v>
          </cell>
          <cell r="J33">
            <v>4.6376083917980004</v>
          </cell>
          <cell r="K33">
            <v>3.0630086265640002</v>
          </cell>
          <cell r="L33">
            <v>0.83589098960599995</v>
          </cell>
          <cell r="M33">
            <v>2.8639687170079999</v>
          </cell>
        </row>
        <row r="34">
          <cell r="B34">
            <v>2005</v>
          </cell>
          <cell r="C34">
            <v>1269</v>
          </cell>
          <cell r="D34">
            <v>1211</v>
          </cell>
          <cell r="E34">
            <v>2784</v>
          </cell>
          <cell r="F34">
            <v>542</v>
          </cell>
          <cell r="G34">
            <v>5823</v>
          </cell>
          <cell r="I34">
            <v>4.3153577768259996</v>
          </cell>
          <cell r="J34">
            <v>4.2049049122040003</v>
          </cell>
          <cell r="K34">
            <v>2.9538743606039999</v>
          </cell>
          <cell r="L34">
            <v>0.86078200933799998</v>
          </cell>
          <cell r="M34">
            <v>2.6951825584639999</v>
          </cell>
        </row>
        <row r="35">
          <cell r="B35">
            <v>2006</v>
          </cell>
          <cell r="C35">
            <v>1405</v>
          </cell>
          <cell r="D35">
            <v>1170</v>
          </cell>
          <cell r="E35">
            <v>2778</v>
          </cell>
          <cell r="F35">
            <v>549</v>
          </cell>
          <cell r="G35">
            <v>5913</v>
          </cell>
          <cell r="I35">
            <v>4.7157304011900001</v>
          </cell>
          <cell r="J35">
            <v>4.1180218008780001</v>
          </cell>
          <cell r="K35">
            <v>2.9224293825130001</v>
          </cell>
          <cell r="L35">
            <v>0.86649778640599995</v>
          </cell>
          <cell r="M35">
            <v>2.7245616788690001</v>
          </cell>
        </row>
        <row r="36">
          <cell r="B36">
            <v>2007</v>
          </cell>
          <cell r="C36">
            <v>1422</v>
          </cell>
          <cell r="D36">
            <v>1075</v>
          </cell>
          <cell r="E36">
            <v>2538</v>
          </cell>
          <cell r="F36">
            <v>524</v>
          </cell>
          <cell r="G36">
            <v>5569</v>
          </cell>
          <cell r="I36">
            <v>4.7328376390400004</v>
          </cell>
          <cell r="J36">
            <v>3.795220493485</v>
          </cell>
          <cell r="K36">
            <v>2.6753723437339998</v>
          </cell>
          <cell r="L36">
            <v>0.81053948827699995</v>
          </cell>
          <cell r="M36">
            <v>2.5513564321579998</v>
          </cell>
        </row>
        <row r="37">
          <cell r="B37">
            <v>2008</v>
          </cell>
          <cell r="C37">
            <v>1350</v>
          </cell>
          <cell r="D37">
            <v>1047</v>
          </cell>
          <cell r="E37">
            <v>2636</v>
          </cell>
          <cell r="F37">
            <v>520</v>
          </cell>
          <cell r="G37">
            <v>5563</v>
          </cell>
          <cell r="I37">
            <v>4.4456885054250002</v>
          </cell>
          <cell r="J37">
            <v>3.6884639502850001</v>
          </cell>
          <cell r="K37">
            <v>2.784876724833</v>
          </cell>
          <cell r="L37">
            <v>0.79257902165299998</v>
          </cell>
          <cell r="M37">
            <v>2.5354427778919999</v>
          </cell>
        </row>
        <row r="38">
          <cell r="B38">
            <v>2009</v>
          </cell>
          <cell r="C38">
            <v>1298</v>
          </cell>
          <cell r="D38">
            <v>1078</v>
          </cell>
          <cell r="E38">
            <v>2494</v>
          </cell>
          <cell r="F38">
            <v>557</v>
          </cell>
          <cell r="G38">
            <v>5442</v>
          </cell>
          <cell r="I38">
            <v>4.2193407036349999</v>
          </cell>
          <cell r="J38">
            <v>3.7571055649080001</v>
          </cell>
          <cell r="K38">
            <v>2.6439797513980001</v>
          </cell>
          <cell r="L38">
            <v>0.83826964289999994</v>
          </cell>
          <cell r="M38">
            <v>2.464249761499</v>
          </cell>
        </row>
        <row r="39">
          <cell r="B39">
            <v>2010</v>
          </cell>
        </row>
        <row r="40">
          <cell r="B40" t="str">
            <v>2006-2010 average</v>
          </cell>
          <cell r="C40">
            <v>5537</v>
          </cell>
          <cell r="D40">
            <v>5043</v>
          </cell>
          <cell r="E40">
            <v>7547</v>
          </cell>
          <cell r="F40">
            <v>1794</v>
          </cell>
          <cell r="G40">
            <v>20975</v>
          </cell>
          <cell r="I40">
            <v>9.2395980676379992</v>
          </cell>
          <cell r="J40">
            <v>7.0147324962060003</v>
          </cell>
          <cell r="K40">
            <v>4.5811552490069998</v>
          </cell>
          <cell r="L40">
            <v>1.7171733221329999</v>
          </cell>
          <cell r="M40">
            <v>4.9673710338049997</v>
          </cell>
        </row>
        <row r="41">
          <cell r="B41">
            <v>2000</v>
          </cell>
          <cell r="C41">
            <v>4280</v>
          </cell>
          <cell r="D41">
            <v>4506</v>
          </cell>
          <cell r="E41">
            <v>7742</v>
          </cell>
          <cell r="F41">
            <v>1902</v>
          </cell>
          <cell r="G41">
            <v>19285</v>
          </cell>
          <cell r="I41">
            <v>7.6</v>
          </cell>
          <cell r="J41">
            <v>6.9</v>
          </cell>
          <cell r="K41">
            <v>4.5</v>
          </cell>
          <cell r="L41">
            <v>1.8</v>
          </cell>
          <cell r="M41">
            <v>4.5999999999999996</v>
          </cell>
        </row>
        <row r="42">
          <cell r="B42" t="str">
            <v>1994-98 average</v>
          </cell>
          <cell r="C42">
            <v>5537</v>
          </cell>
          <cell r="D42">
            <v>5043</v>
          </cell>
          <cell r="E42">
            <v>7547</v>
          </cell>
          <cell r="F42">
            <v>1794</v>
          </cell>
          <cell r="G42">
            <v>20975</v>
          </cell>
          <cell r="I42">
            <v>9.2395980676379992</v>
          </cell>
          <cell r="J42">
            <v>7.0147324962060003</v>
          </cell>
          <cell r="K42">
            <v>4.5811552490069998</v>
          </cell>
          <cell r="L42">
            <v>1.7171733221329999</v>
          </cell>
          <cell r="M42">
            <v>4.9673710338049997</v>
          </cell>
        </row>
        <row r="43">
          <cell r="B43">
            <v>1999</v>
          </cell>
          <cell r="C43">
            <v>4642</v>
          </cell>
          <cell r="D43">
            <v>4714</v>
          </cell>
          <cell r="E43">
            <v>7791</v>
          </cell>
          <cell r="F43">
            <v>1819</v>
          </cell>
          <cell r="G43">
            <v>19622</v>
          </cell>
          <cell r="I43">
            <v>8.2410754230609999</v>
          </cell>
          <cell r="J43">
            <v>6.9259159134450003</v>
          </cell>
          <cell r="K43">
            <v>4.5467437471330001</v>
          </cell>
          <cell r="L43">
            <v>1.7201889087060001</v>
          </cell>
          <cell r="M43">
            <v>4.7239222851770002</v>
          </cell>
        </row>
        <row r="44">
          <cell r="B44">
            <v>2000</v>
          </cell>
          <cell r="C44">
            <v>4280</v>
          </cell>
          <cell r="D44">
            <v>4506</v>
          </cell>
          <cell r="E44">
            <v>7742</v>
          </cell>
          <cell r="F44">
            <v>1902</v>
          </cell>
          <cell r="G44">
            <v>19285</v>
          </cell>
          <cell r="I44">
            <v>7.6340234871080002</v>
          </cell>
          <cell r="J44">
            <v>6.8647689272469998</v>
          </cell>
          <cell r="K44">
            <v>4.4582033359939999</v>
          </cell>
          <cell r="L44">
            <v>1.7897453800200001</v>
          </cell>
          <cell r="M44">
            <v>4.5887572211299998</v>
          </cell>
        </row>
        <row r="45">
          <cell r="B45">
            <v>2001</v>
          </cell>
          <cell r="C45">
            <v>4172</v>
          </cell>
          <cell r="D45">
            <v>4309</v>
          </cell>
          <cell r="E45">
            <v>7503</v>
          </cell>
          <cell r="F45">
            <v>1837</v>
          </cell>
          <cell r="G45">
            <v>18605</v>
          </cell>
          <cell r="I45">
            <v>7.4278490928840002</v>
          </cell>
          <cell r="J45">
            <v>6.7678998306849998</v>
          </cell>
          <cell r="K45">
            <v>4.2598031395250002</v>
          </cell>
          <cell r="L45">
            <v>1.718859358567</v>
          </cell>
          <cell r="M45">
            <v>4.4238044917219996</v>
          </cell>
        </row>
        <row r="46">
          <cell r="B46">
            <v>2002</v>
          </cell>
          <cell r="C46">
            <v>4072</v>
          </cell>
          <cell r="D46">
            <v>3941</v>
          </cell>
          <cell r="E46">
            <v>7624</v>
          </cell>
          <cell r="F46">
            <v>1882</v>
          </cell>
          <cell r="G46">
            <v>18194</v>
          </cell>
          <cell r="I46">
            <v>7.2178105501990002</v>
          </cell>
          <cell r="J46">
            <v>6.4196227718239998</v>
          </cell>
          <cell r="K46">
            <v>4.2796093789910001</v>
          </cell>
          <cell r="L46">
            <v>1.7511766008559999</v>
          </cell>
          <cell r="M46">
            <v>4.3425818420139999</v>
          </cell>
        </row>
        <row r="47">
          <cell r="B47">
            <v>2003</v>
          </cell>
          <cell r="C47">
            <v>4035</v>
          </cell>
          <cell r="D47">
            <v>3641</v>
          </cell>
          <cell r="E47">
            <v>7597</v>
          </cell>
          <cell r="F47">
            <v>1963</v>
          </cell>
          <cell r="G47">
            <v>17726</v>
          </cell>
          <cell r="I47">
            <v>7.0349358225560001</v>
          </cell>
          <cell r="J47">
            <v>6.1593375455689996</v>
          </cell>
          <cell r="K47">
            <v>4.21999054571</v>
          </cell>
          <cell r="L47">
            <v>1.8105248400689999</v>
          </cell>
          <cell r="M47">
            <v>4.2566874397100003</v>
          </cell>
        </row>
        <row r="48">
          <cell r="B48">
            <v>2004</v>
          </cell>
          <cell r="C48">
            <v>4153</v>
          </cell>
          <cell r="D48">
            <v>3459</v>
          </cell>
          <cell r="E48">
            <v>7645</v>
          </cell>
          <cell r="F48">
            <v>1950</v>
          </cell>
          <cell r="G48">
            <v>17718</v>
          </cell>
          <cell r="I48">
            <v>7.0942096695119998</v>
          </cell>
          <cell r="J48">
            <v>6.0301560100209999</v>
          </cell>
          <cell r="K48">
            <v>4.1981136219859998</v>
          </cell>
          <cell r="L48">
            <v>1.777533075789</v>
          </cell>
          <cell r="M48">
            <v>4.2203955452719999</v>
          </cell>
        </row>
        <row r="49">
          <cell r="B49">
            <v>2005</v>
          </cell>
          <cell r="C49">
            <v>3997</v>
          </cell>
          <cell r="D49">
            <v>3111</v>
          </cell>
          <cell r="E49">
            <v>7348</v>
          </cell>
          <cell r="F49">
            <v>1875</v>
          </cell>
          <cell r="G49">
            <v>16770</v>
          </cell>
          <cell r="I49">
            <v>6.6962752492469999</v>
          </cell>
          <cell r="J49">
            <v>5.5209791885169999</v>
          </cell>
          <cell r="K49">
            <v>4.0032274250500004</v>
          </cell>
          <cell r="L49">
            <v>1.695272314983</v>
          </cell>
          <cell r="M49">
            <v>3.9813043739010001</v>
          </cell>
        </row>
        <row r="50">
          <cell r="B50">
            <v>2006</v>
          </cell>
          <cell r="C50">
            <v>4097</v>
          </cell>
          <cell r="D50">
            <v>2916</v>
          </cell>
          <cell r="E50">
            <v>7213</v>
          </cell>
          <cell r="F50">
            <v>1741</v>
          </cell>
          <cell r="G50">
            <v>16398</v>
          </cell>
          <cell r="I50">
            <v>6.7645771932869998</v>
          </cell>
          <cell r="J50">
            <v>5.2098594267009997</v>
          </cell>
          <cell r="K50">
            <v>3.9031131832480002</v>
          </cell>
          <cell r="L50">
            <v>1.55788885926</v>
          </cell>
          <cell r="M50">
            <v>3.865247222587</v>
          </cell>
        </row>
        <row r="51">
          <cell r="B51">
            <v>2007</v>
          </cell>
          <cell r="C51">
            <v>4120</v>
          </cell>
          <cell r="D51">
            <v>2710</v>
          </cell>
          <cell r="E51">
            <v>6545</v>
          </cell>
          <cell r="F51">
            <v>1823</v>
          </cell>
          <cell r="G51">
            <v>15584</v>
          </cell>
          <cell r="I51">
            <v>6.7392719623390001</v>
          </cell>
          <cell r="J51">
            <v>4.8158856698079999</v>
          </cell>
          <cell r="K51">
            <v>3.5559269342589999</v>
          </cell>
          <cell r="L51">
            <v>1.589909698711</v>
          </cell>
          <cell r="M51">
            <v>3.6522609268639998</v>
          </cell>
        </row>
        <row r="52">
          <cell r="B52">
            <v>2008</v>
          </cell>
          <cell r="C52">
            <v>3792</v>
          </cell>
          <cell r="D52">
            <v>2658</v>
          </cell>
          <cell r="E52">
            <v>6510</v>
          </cell>
          <cell r="F52">
            <v>1752</v>
          </cell>
          <cell r="G52">
            <v>15058</v>
          </cell>
          <cell r="I52">
            <v>6.1220041814319996</v>
          </cell>
          <cell r="J52">
            <v>4.6876240024689997</v>
          </cell>
          <cell r="K52">
            <v>3.5500480428930001</v>
          </cell>
          <cell r="L52">
            <v>1.4988130119550001</v>
          </cell>
          <cell r="M52">
            <v>3.5119438795570002</v>
          </cell>
        </row>
        <row r="53">
          <cell r="B53">
            <v>2009</v>
          </cell>
          <cell r="C53">
            <v>3629</v>
          </cell>
          <cell r="D53">
            <v>2726</v>
          </cell>
          <cell r="E53">
            <v>6049</v>
          </cell>
          <cell r="F53">
            <v>1847</v>
          </cell>
          <cell r="G53">
            <v>14561</v>
          </cell>
          <cell r="I53">
            <v>5.7780643723180001</v>
          </cell>
          <cell r="J53">
            <v>4.7323759791119997</v>
          </cell>
          <cell r="K53">
            <v>3.3141755104950001</v>
          </cell>
          <cell r="L53">
            <v>1.553793038469</v>
          </cell>
          <cell r="M53">
            <v>3.3786226665729999</v>
          </cell>
        </row>
        <row r="54">
          <cell r="B54">
            <v>2010</v>
          </cell>
          <cell r="C54">
            <v>2.1939779965257671</v>
          </cell>
          <cell r="D54">
            <v>1.7480790340285401</v>
          </cell>
          <cell r="E54">
            <v>1.8792640858566501</v>
          </cell>
          <cell r="F54">
            <v>3.2973621103117505</v>
          </cell>
          <cell r="G54">
            <v>2.0343218425410208</v>
          </cell>
          <cell r="I54">
            <v>2.1947357947098549</v>
          </cell>
          <cell r="J54">
            <v>1.817042991005376</v>
          </cell>
          <cell r="K54">
            <v>1.943671463307298</v>
          </cell>
          <cell r="L54">
            <v>4.66779078535368</v>
          </cell>
          <cell r="M54">
            <v>2.2507445114451281</v>
          </cell>
        </row>
        <row r="55">
          <cell r="B55" t="str">
            <v>2006-2010 average</v>
          </cell>
          <cell r="C55">
            <v>2.2357414448669202</v>
          </cell>
          <cell r="D55">
            <v>1.6096413874191653</v>
          </cell>
          <cell r="E55">
            <v>1.600880162491537</v>
          </cell>
          <cell r="F55">
            <v>2.7176470588235295</v>
          </cell>
          <cell r="G55">
            <v>1.8265415961863756</v>
          </cell>
          <cell r="I55">
            <v>2.2340425531914891</v>
          </cell>
          <cell r="J55">
            <v>1.72</v>
          </cell>
          <cell r="K55">
            <v>1.696969696969697</v>
          </cell>
          <cell r="L55">
            <v>3.875</v>
          </cell>
          <cell r="M55">
            <v>2</v>
          </cell>
        </row>
        <row r="56">
          <cell r="B56">
            <v>2001</v>
          </cell>
          <cell r="C56">
            <v>2.0863095238095237</v>
          </cell>
          <cell r="D56">
            <v>1.5416417016177351</v>
          </cell>
          <cell r="E56">
            <v>1.5587323458491216</v>
          </cell>
          <cell r="F56">
            <v>2.6369047619047619</v>
          </cell>
          <cell r="G56">
            <v>1.7545412203074058</v>
          </cell>
          <cell r="I56">
            <v>2.0833333333333335</v>
          </cell>
          <cell r="J56">
            <v>1.6470588235294119</v>
          </cell>
          <cell r="K56">
            <v>1.625</v>
          </cell>
          <cell r="L56">
            <v>3.6249999999999996</v>
          </cell>
          <cell r="M56">
            <v>1.9666666666666668</v>
          </cell>
        </row>
        <row r="57">
          <cell r="B57" t="str">
            <v>1994-98 average</v>
          </cell>
          <cell r="C57">
            <v>2.1939779965257671</v>
          </cell>
          <cell r="D57">
            <v>1.7480790340285401</v>
          </cell>
          <cell r="E57">
            <v>1.8792640858566501</v>
          </cell>
          <cell r="F57">
            <v>3.2973621103117505</v>
          </cell>
          <cell r="G57">
            <v>2.0343218425410208</v>
          </cell>
          <cell r="I57">
            <v>2.1947357947098549</v>
          </cell>
          <cell r="J57">
            <v>1.817042991005376</v>
          </cell>
          <cell r="K57">
            <v>1.943671463307298</v>
          </cell>
          <cell r="L57">
            <v>4.66779078535368</v>
          </cell>
          <cell r="M57">
            <v>2.2507445114451281</v>
          </cell>
        </row>
        <row r="58">
          <cell r="B58">
            <v>1999</v>
          </cell>
          <cell r="C58">
            <v>2.0091145833333335</v>
          </cell>
          <cell r="D58">
            <v>1.6058394160583942</v>
          </cell>
          <cell r="E58">
            <v>1.7173455056179776</v>
          </cell>
          <cell r="F58">
            <v>2.843220338983051</v>
          </cell>
          <cell r="G58">
            <v>1.8469633193024655</v>
          </cell>
          <cell r="I58">
            <v>2.020747523109109</v>
          </cell>
          <cell r="J58">
            <v>1.6951949822896213</v>
          </cell>
          <cell r="K58">
            <v>1.7825211870833129</v>
          </cell>
          <cell r="L58">
            <v>3.9430168695801311</v>
          </cell>
          <cell r="M58">
            <v>2.0511899639713267</v>
          </cell>
        </row>
        <row r="59">
          <cell r="B59">
            <v>2000</v>
          </cell>
          <cell r="C59">
            <v>2.2357414448669202</v>
          </cell>
          <cell r="D59">
            <v>1.6096413874191653</v>
          </cell>
          <cell r="E59">
            <v>1.600880162491537</v>
          </cell>
          <cell r="F59">
            <v>2.7176470588235295</v>
          </cell>
          <cell r="G59">
            <v>1.8265415961863756</v>
          </cell>
          <cell r="I59">
            <v>2.2501276419424703</v>
          </cell>
          <cell r="J59">
            <v>1.7114139922722229</v>
          </cell>
          <cell r="K59">
            <v>1.6649911964154103</v>
          </cell>
          <cell r="L59">
            <v>3.7411306913717839</v>
          </cell>
          <cell r="M59">
            <v>2.0353111338802976</v>
          </cell>
        </row>
        <row r="60">
          <cell r="B60">
            <v>2001</v>
          </cell>
          <cell r="C60">
            <v>2.087862993298585</v>
          </cell>
          <cell r="D60">
            <v>1.5425659472422062</v>
          </cell>
          <cell r="E60">
            <v>1.5592694693314955</v>
          </cell>
          <cell r="F60">
            <v>2.6408730158730158</v>
          </cell>
          <cell r="G60">
            <v>1.7556694625660143</v>
          </cell>
          <cell r="I60">
            <v>2.0785313144849393</v>
          </cell>
          <cell r="J60">
            <v>1.6461896613438081</v>
          </cell>
          <cell r="K60">
            <v>1.6253891196336541</v>
          </cell>
          <cell r="L60">
            <v>3.6125845275775839</v>
          </cell>
          <cell r="M60">
            <v>1.9547608268234322</v>
          </cell>
        </row>
        <row r="61">
          <cell r="B61">
            <v>2002</v>
          </cell>
          <cell r="C61">
            <v>2.1471962616822431</v>
          </cell>
          <cell r="D61">
            <v>1.5623342175066313</v>
          </cell>
          <cell r="E61">
            <v>1.5466847090663058</v>
          </cell>
          <cell r="F61">
            <v>2.6843137254901959</v>
          </cell>
          <cell r="G61">
            <v>1.7749800796812749</v>
          </cell>
          <cell r="I61">
            <v>2.1076166070888869</v>
          </cell>
          <cell r="J61">
            <v>1.6647939967607162</v>
          </cell>
          <cell r="K61">
            <v>1.6158497445038336</v>
          </cell>
          <cell r="L61">
            <v>3.6446196157392334</v>
          </cell>
          <cell r="M61">
            <v>1.9664952887457994</v>
          </cell>
        </row>
        <row r="62">
          <cell r="B62">
            <v>2003</v>
          </cell>
          <cell r="C62">
            <v>2.0819798917246715</v>
          </cell>
          <cell r="D62">
            <v>1.5557955363570914</v>
          </cell>
          <cell r="E62">
            <v>1.5292131036811887</v>
          </cell>
          <cell r="F62">
            <v>2.6044362292051755</v>
          </cell>
          <cell r="G62">
            <v>1.7513705256368912</v>
          </cell>
          <cell r="I62">
            <v>2.0301026375261557</v>
          </cell>
          <cell r="J62">
            <v>1.6488388164839063</v>
          </cell>
          <cell r="K62">
            <v>1.6028003472413213</v>
          </cell>
          <cell r="L62">
            <v>3.5082053009062668</v>
          </cell>
          <cell r="M62">
            <v>1.9381326296965204</v>
          </cell>
        </row>
        <row r="63">
          <cell r="B63">
            <v>2004</v>
          </cell>
          <cell r="C63">
            <v>1.9726421886249099</v>
          </cell>
          <cell r="D63">
            <v>1.4820775420629115</v>
          </cell>
          <cell r="E63">
            <v>1.6117523609653726</v>
          </cell>
          <cell r="F63">
            <v>2.6259541984732824</v>
          </cell>
          <cell r="G63">
            <v>1.7574378149894325</v>
          </cell>
          <cell r="I63">
            <v>1.916694608280386</v>
          </cell>
          <cell r="J63">
            <v>1.5666430148094446</v>
          </cell>
          <cell r="K63">
            <v>1.6947966639429028</v>
          </cell>
          <cell r="L63">
            <v>3.5013243946002119</v>
          </cell>
          <cell r="M63">
            <v>1.9412377264103582</v>
          </cell>
        </row>
        <row r="64">
          <cell r="B64">
            <v>2005</v>
          </cell>
          <cell r="C64">
            <v>2.118991331757289</v>
          </cell>
          <cell r="D64">
            <v>1.5194054500412881</v>
          </cell>
          <cell r="E64">
            <v>1.555316091954023</v>
          </cell>
          <cell r="F64">
            <v>2.4354243542435423</v>
          </cell>
          <cell r="G64">
            <v>1.7540786536149751</v>
          </cell>
          <cell r="I64">
            <v>2.0576466401100979</v>
          </cell>
          <cell r="J64">
            <v>1.5883851007132996</v>
          </cell>
          <cell r="K64">
            <v>1.641461878935351</v>
          </cell>
          <cell r="L64">
            <v>3.219201772817152</v>
          </cell>
          <cell r="M64">
            <v>1.93906817604905</v>
          </cell>
        </row>
        <row r="65">
          <cell r="B65">
            <v>2006</v>
          </cell>
          <cell r="C65">
            <v>1.8911032028469752</v>
          </cell>
          <cell r="D65">
            <v>1.4427350427350427</v>
          </cell>
          <cell r="E65">
            <v>1.5061195104391649</v>
          </cell>
          <cell r="F65">
            <v>2.1602914389799635</v>
          </cell>
          <cell r="G65">
            <v>1.6494165398274987</v>
          </cell>
          <cell r="I65">
            <v>1.8310175523955079</v>
          </cell>
          <cell r="J65">
            <v>1.4873691526091704</v>
          </cell>
          <cell r="K65">
            <v>1.5953119376195093</v>
          </cell>
          <cell r="L65">
            <v>2.8282255743140938</v>
          </cell>
          <cell r="M65">
            <v>1.8148948287119144</v>
          </cell>
        </row>
        <row r="66">
          <cell r="B66">
            <v>2007</v>
          </cell>
          <cell r="C66">
            <v>1.8227848101265822</v>
          </cell>
          <cell r="D66">
            <v>1.4734883720930232</v>
          </cell>
          <cell r="E66">
            <v>1.5066981875492513</v>
          </cell>
          <cell r="F66">
            <v>2.4656488549618323</v>
          </cell>
          <cell r="G66">
            <v>1.6764230562039864</v>
          </cell>
          <cell r="I66">
            <v>1.7616086415098624</v>
          </cell>
          <cell r="J66">
            <v>1.4934234618517299</v>
          </cell>
          <cell r="K66">
            <v>1.6025070809038262</v>
          </cell>
          <cell r="L66">
            <v>3.1872160822498277</v>
          </cell>
          <cell r="M66">
            <v>1.8371433824020602</v>
          </cell>
        </row>
        <row r="67">
          <cell r="B67">
            <v>2008</v>
          </cell>
          <cell r="C67">
            <v>1.7503703703703704</v>
          </cell>
          <cell r="D67">
            <v>1.4794651384909265</v>
          </cell>
          <cell r="E67">
            <v>1.4059180576631261</v>
          </cell>
          <cell r="F67">
            <v>2.3634615384615385</v>
          </cell>
          <cell r="G67">
            <v>1.597339564982923</v>
          </cell>
          <cell r="I67">
            <v>1.6834300960239097</v>
          </cell>
          <cell r="J67">
            <v>1.4830754123247762</v>
          </cell>
          <cell r="K67">
            <v>1.4998913302966694</v>
          </cell>
          <cell r="L67">
            <v>3.0236273507327307</v>
          </cell>
          <cell r="M67">
            <v>1.7455532945632584</v>
          </cell>
        </row>
        <row r="68">
          <cell r="B68">
            <v>2009</v>
          </cell>
          <cell r="C68">
            <v>1.7357473035439137</v>
          </cell>
          <cell r="D68">
            <v>1.424860853432282</v>
          </cell>
          <cell r="E68">
            <v>1.3724939855653568</v>
          </cell>
          <cell r="F68">
            <v>2.3034111310592458</v>
          </cell>
          <cell r="G68">
            <v>1.565784638000735</v>
          </cell>
          <cell r="I68">
            <v>1.6663951975650257</v>
          </cell>
          <cell r="J68">
            <v>1.4140872496163401</v>
          </cell>
          <cell r="K68">
            <v>1.4679864434036436</v>
          </cell>
          <cell r="L68">
            <v>2.919528791752934</v>
          </cell>
          <cell r="M68">
            <v>1.7102247813275118</v>
          </cell>
        </row>
        <row r="69">
          <cell r="B69">
            <v>2010</v>
          </cell>
          <cell r="C69" t="e">
            <v>#DIV/0!</v>
          </cell>
          <cell r="D69" t="e">
            <v>#DIV/0!</v>
          </cell>
          <cell r="E69" t="e">
            <v>#DIV/0!</v>
          </cell>
          <cell r="F69" t="e">
            <v>#DIV/0!</v>
          </cell>
          <cell r="G69" t="e">
            <v>#DIV/0!</v>
          </cell>
          <cell r="I69" t="e">
            <v>#DIV/0!</v>
          </cell>
          <cell r="J69" t="e">
            <v>#DIV/0!</v>
          </cell>
          <cell r="K69" t="e">
            <v>#DIV/0!</v>
          </cell>
          <cell r="L69" t="e">
            <v>#DIV/0!</v>
          </cell>
          <cell r="M69" t="e">
            <v>#DIV/0!</v>
          </cell>
        </row>
        <row r="70">
          <cell r="B70" t="str">
            <v>2006-2010 average</v>
          </cell>
          <cell r="C70" t="e">
            <v>#DIV/0!</v>
          </cell>
          <cell r="D70" t="e">
            <v>#DIV/0!</v>
          </cell>
          <cell r="E70" t="e">
            <v>#DIV/0!</v>
          </cell>
          <cell r="F70" t="e">
            <v>#DIV/0!</v>
          </cell>
          <cell r="G70" t="e">
            <v>#DIV/0!</v>
          </cell>
          <cell r="I70" t="e">
            <v>#DIV/0!</v>
          </cell>
          <cell r="J70" t="e">
            <v>#DIV/0!</v>
          </cell>
          <cell r="K70" t="e">
            <v>#DIV/0!</v>
          </cell>
          <cell r="L70" t="e">
            <v>#DIV/0!</v>
          </cell>
          <cell r="M70" t="e">
            <v>#DIV/0!</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17" displayName="Table17" ref="A3:B17" totalsRowShown="0" dataDxfId="125">
  <autoFilter ref="A3:B17" xr:uid="{00000000-0009-0000-0100-00000C000000}">
    <filterColumn colId="0" hiddenButton="1"/>
    <filterColumn colId="1" hiddenButton="1"/>
  </autoFilter>
  <tableColumns count="2">
    <tableColumn id="1" xr3:uid="{00000000-0010-0000-0000-000001000000}" name="Note number " dataDxfId="124"/>
    <tableColumn id="2" xr3:uid="{00000000-0010-0000-0000-000002000000}" name="Note text " dataDxfId="123"/>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6" displayName="Table6" ref="A3:I35" totalsRowCount="1" headerRowDxfId="51" dataDxfId="50" headerRowCellStyle="Normal 2" dataCellStyle="Comma 2">
  <autoFilter ref="A3:I3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Year" totalsRowLabel="2014-18 average" dataDxfId="49" totalsRowDxfId="48" dataCellStyle="Normal 2"/>
    <tableColumn id="2" xr3:uid="{00000000-0010-0000-0900-000002000000}" name="Pedestrian" dataDxfId="47" totalsRowDxfId="46" dataCellStyle="Comma 2"/>
    <tableColumn id="3" xr3:uid="{00000000-0010-0000-0900-000003000000}" name="Pedal cycle" dataDxfId="45" totalsRowDxfId="44" dataCellStyle="Comma 2"/>
    <tableColumn id="4" xr3:uid="{00000000-0010-0000-0900-000004000000}" name="Motorcycle" dataDxfId="43" totalsRowDxfId="42" dataCellStyle="Comma 2"/>
    <tableColumn id="5" xr3:uid="{00000000-0010-0000-0900-000005000000}" name="Car" dataDxfId="41" totalsRowDxfId="40" dataCellStyle="Comma 2"/>
    <tableColumn id="6" xr3:uid="{00000000-0010-0000-0900-000006000000}" name="Bus/Coach" dataDxfId="39" totalsRowDxfId="38" dataCellStyle="Comma 2"/>
    <tableColumn id="7" xr3:uid="{00000000-0010-0000-0900-000007000000}" name="Goods [note 7]" dataDxfId="37" totalsRowDxfId="36" dataCellStyle="Comma 2"/>
    <tableColumn id="8" xr3:uid="{00000000-0010-0000-0900-000008000000}" name="Other [note 8]" dataDxfId="35" totalsRowDxfId="34" dataCellStyle="Comma 2"/>
    <tableColumn id="9" xr3:uid="{00000000-0010-0000-0900-000009000000}" name="All road users" totalsRowFunction="custom" dataDxfId="33" totalsRowDxfId="32" dataCellStyle="Comma 2">
      <totalsRowFormula>AVERAGE(I25:I29)</totalsRow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3:K34" totalsRowShown="0" headerRowDxfId="31" headerRowCellStyle="Normal 2">
  <autoFilter ref="A3:K3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A00-000001000000}" name="Year" dataDxfId="30" dataCellStyle="Normal 2"/>
    <tableColumn id="2" xr3:uid="{00000000-0010-0000-0A00-000002000000}" name="Pedestrian" dataDxfId="29" dataCellStyle="Comma 2"/>
    <tableColumn id="3" xr3:uid="{00000000-0010-0000-0A00-000003000000}" name="Pedal cycle" dataDxfId="28" dataCellStyle="Comma 2"/>
    <tableColumn id="4" xr3:uid="{00000000-0010-0000-0A00-000004000000}" name="Motorcycle" dataDxfId="27" dataCellStyle="Comma 2"/>
    <tableColumn id="5" xr3:uid="{00000000-0010-0000-0A00-000005000000}" name="Car" dataDxfId="26" dataCellStyle="Comma 2"/>
    <tableColumn id="6" xr3:uid="{00000000-0010-0000-0A00-000006000000}" name="Bus/Coach" dataDxfId="25" dataCellStyle="Comma 2"/>
    <tableColumn id="7" xr3:uid="{00000000-0010-0000-0A00-000007000000}" name="Goods [note 7]" dataDxfId="24" dataCellStyle="Comma 2"/>
    <tableColumn id="8" xr3:uid="{00000000-0010-0000-0A00-000008000000}" name="Other [note 8]" dataDxfId="23" dataCellStyle="Comma 2"/>
    <tableColumn id="9" xr3:uid="{00000000-0010-0000-0A00-000009000000}" name="All road users [numbers]" dataDxfId="22" dataCellStyle="Comma 2">
      <calculatedColumnFormula>SUM(B4:H4)</calculatedColumnFormula>
    </tableColumn>
    <tableColumn id="10" xr3:uid="{00000000-0010-0000-0A00-00000A000000}" name="Traffic [million vehicle kilometres]" dataDxfId="21" dataCellStyle="Comma 2"/>
    <tableColumn id="11" xr3:uid="{00000000-0010-0000-0A00-00000B000000}" name="Casualty rate [per 100 million vehicle kilometres]" dataDxfId="20" dataCellStyle="Normal 2">
      <calculatedColumnFormula>100*I4/J4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1" displayName="Table11" ref="A4:G47" totalsRowShown="0" headerRowDxfId="19" dataDxfId="18" dataCellStyle="Comma 2">
  <autoFilter ref="A4:G47" xr:uid="{00000000-0009-0000-0100-00000B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B00-000001000000}" name="Police division and council" dataDxfId="17"/>
    <tableColumn id="2" xr3:uid="{00000000-0010-0000-0B00-000002000000}" name="Fatal 2014-18 average" dataDxfId="16" dataCellStyle="Comma 2"/>
    <tableColumn id="3" xr3:uid="{00000000-0010-0000-0B00-000003000000}" name="Adjusted serious  2014-18 average" dataDxfId="15" dataCellStyle="Comma 2"/>
    <tableColumn id="4" xr3:uid="{00000000-0010-0000-0B00-000004000000}" name="All severities 2014-18 average" dataDxfId="14" dataCellStyle="Comma 2"/>
    <tableColumn id="5" xr3:uid="{00000000-0010-0000-0B00-000005000000}" name="Fatal 2023 provisional" dataDxfId="13" dataCellStyle="Comma 2"/>
    <tableColumn id="6" xr3:uid="{00000000-0010-0000-0B00-000006000000}" name="Serious 2023 provisional" dataDxfId="12" dataCellStyle="Comma 2"/>
    <tableColumn id="7" xr3:uid="{00000000-0010-0000-0B00-000007000000}" name="All severities 2023 provisional" dataDxfId="11" dataCellStyle="Comma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114" displayName="Table1114" ref="A4:G47" totalsRowShown="0" headerRowDxfId="10" dataDxfId="9" dataCellStyle="Comma 2">
  <autoFilter ref="A4:G47" xr:uid="{00000000-0009-0000-0100-00000D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C00-000001000000}" name="Police division and council" dataDxfId="8"/>
    <tableColumn id="2" xr3:uid="{00000000-0010-0000-0C00-000002000000}" name="Fatal 2014-18 average" dataDxfId="7" dataCellStyle="Comma 2"/>
    <tableColumn id="3" xr3:uid="{00000000-0010-0000-0C00-000003000000}" name="Adjusted serious  2014-18 average" dataDxfId="6" dataCellStyle="Comma 2"/>
    <tableColumn id="4" xr3:uid="{00000000-0010-0000-0C00-000004000000}" name="All severities 2014-18 average" dataDxfId="5" dataCellStyle="Comma 2"/>
    <tableColumn id="5" xr3:uid="{00000000-0010-0000-0C00-000005000000}" name="Fatal 2023 provisional" dataDxfId="4" dataCellStyle="Comma 2"/>
    <tableColumn id="6" xr3:uid="{00000000-0010-0000-0C00-000006000000}" name="Serious 2023 provisional" dataDxfId="3" dataCellStyle="Comma 2"/>
    <tableColumn id="7" xr3:uid="{00000000-0010-0000-0C00-000007000000}" name="All severities 2023 provisional" dataDxfId="2" dataCellStyle="Comma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D000000}" name="Table10" displayName="Table10" ref="A3:I10" totalsRowShown="0" headerRowDxfId="1" headerRowCellStyle="Normal 2" dataCellStyle="Normal 2">
  <autoFilter ref="A3:I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D00-000001000000}" name="Severity" dataDxfId="0" dataCellStyle="Normal 2"/>
    <tableColumn id="2" xr3:uid="{00000000-0010-0000-0D00-000002000000}" name="Pedestrian"/>
    <tableColumn id="3" xr3:uid="{00000000-0010-0000-0D00-000003000000}" name="Pedal cycle" dataCellStyle="Normal 2"/>
    <tableColumn id="4" xr3:uid="{00000000-0010-0000-0D00-000004000000}" name="Motorcycle" dataCellStyle="Normal 2"/>
    <tableColumn id="5" xr3:uid="{00000000-0010-0000-0D00-000005000000}" name="Car" dataCellStyle="Normal 2"/>
    <tableColumn id="6" xr3:uid="{00000000-0010-0000-0D00-000006000000}" name="Bus/Coach" dataCellStyle="Normal 2"/>
    <tableColumn id="7" xr3:uid="{00000000-0010-0000-0D00-000007000000}" name="Goods [note 7]" dataCellStyle="Normal 2"/>
    <tableColumn id="8" xr3:uid="{00000000-0010-0000-0D00-000008000000}" name="Other [note 8]" dataCellStyle="Normal 2"/>
    <tableColumn id="9" xr3:uid="{00000000-0010-0000-0D00-000009000000}" name="All road users"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3:F38" totalsRowCount="1" headerRowDxfId="122" dataDxfId="121">
  <autoFilter ref="A3:F37"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Year" dataDxfId="120" totalsRowDxfId="119"/>
    <tableColumn id="2" xr3:uid="{00000000-0010-0000-0100-000002000000}" name="Fatal" dataDxfId="118" totalsRowDxfId="117"/>
    <tableColumn id="3" xr3:uid="{00000000-0010-0000-0100-000003000000}" name="Adjusted serious" dataDxfId="116" totalsRowDxfId="115" dataCellStyle="Comma"/>
    <tableColumn id="4" xr3:uid="{00000000-0010-0000-0100-000004000000}" name="Fatal and Serious" dataDxfId="114" totalsRowDxfId="113" dataCellStyle="Comma">
      <calculatedColumnFormula>B4+C4</calculatedColumnFormula>
    </tableColumn>
    <tableColumn id="5" xr3:uid="{00000000-0010-0000-0100-000005000000}" name="Adjusted slight" dataDxfId="112" totalsRowDxfId="111" dataCellStyle="Comma"/>
    <tableColumn id="6" xr3:uid="{00000000-0010-0000-0100-000006000000}" name="All severities" dataDxfId="1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Table14" displayName="Table14" ref="A4:F27" totalsRowShown="0" headerRowDxfId="109" dataDxfId="108">
  <autoFilter ref="A4:F27" xr:uid="{00000000-0009-0000-0100-00000E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Column1" dataDxfId="107"/>
    <tableColumn id="2" xr3:uid="{00000000-0010-0000-0200-000002000000}" name="DfT adjusted serious" dataDxfId="106"/>
    <tableColumn id="3" xr3:uid="{00000000-0010-0000-0200-000003000000}" name="DfT adjusted Slight" dataDxfId="105"/>
    <tableColumn id="4" xr3:uid="{00000000-0010-0000-0200-000004000000}" name="Dft unadjusted Serious " dataDxfId="104"/>
    <tableColumn id="5" xr3:uid="{00000000-0010-0000-0200-000005000000}" name="Dft unadjusted Slight " dataDxfId="103"/>
    <tableColumn id="6" xr3:uid="{00000000-0010-0000-0200-000006000000}" name="DfT Serious/Slight total" dataDxfId="10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4:F53" totalsRowShown="0" headerRowDxfId="101">
  <autoFilter ref="A4:F53" xr:uid="{00000000-0009-0000-0100-000007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300-000001000000}" name="Year"/>
    <tableColumn id="2" xr3:uid="{00000000-0010-0000-0300-000002000000}" name="Killed"/>
    <tableColumn id="3" xr3:uid="{00000000-0010-0000-0300-000003000000}" name="Adjusted Serious"/>
    <tableColumn id="4" xr3:uid="{00000000-0010-0000-0300-000004000000}" name="Killed and Serious"/>
    <tableColumn id="5" xr3:uid="{00000000-0010-0000-0300-000005000000}" name="Adjusted Slight"/>
    <tableColumn id="6" xr3:uid="{00000000-0010-0000-0300-000006000000}" name="All Severities" dataDxfId="10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A4:K46" totalsRowShown="0" headerRowDxfId="99" dataDxfId="98" dataCellStyle="Comma">
  <autoFilter ref="A4:K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Mode of transport"/>
    <tableColumn id="2" xr3:uid="{00000000-0010-0000-0400-000002000000}" name="Year" dataDxfId="97"/>
    <tableColumn id="3" xr3:uid="{00000000-0010-0000-0400-000003000000}" name="Built-up roads Killed" dataDxfId="96" dataCellStyle="Comma"/>
    <tableColumn id="4" xr3:uid="{00000000-0010-0000-0400-000004000000}" name="Built-up roads Adjusted Serious" dataDxfId="95" dataCellStyle="Comma"/>
    <tableColumn id="5" xr3:uid="{00000000-0010-0000-0400-000005000000}" name="Built-up roads total" dataDxfId="94" dataCellStyle="Comma"/>
    <tableColumn id="6" xr3:uid="{00000000-0010-0000-0400-000006000000}" name="Non built-up roads Killed " dataDxfId="93" dataCellStyle="Comma"/>
    <tableColumn id="7" xr3:uid="{00000000-0010-0000-0400-000007000000}" name="Non built-up roads Adjusted Serious" dataDxfId="92" dataCellStyle="Comma"/>
    <tableColumn id="8" xr3:uid="{00000000-0010-0000-0400-000008000000}" name="Non built-up roads total" dataDxfId="91" dataCellStyle="Comma"/>
    <tableColumn id="9" xr3:uid="{00000000-0010-0000-0400-000009000000}" name="All roads Killed" dataDxfId="90" dataCellStyle="Comma"/>
    <tableColumn id="10" xr3:uid="{00000000-0010-0000-0400-00000A000000}" name="All roads Adjusted Serious" dataDxfId="89" dataCellStyle="Comma"/>
    <tableColumn id="11" xr3:uid="{00000000-0010-0000-0400-00000B000000}" name="Total all roads" dataDxfId="8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82" displayName="Table82" ref="A4:K46" totalsRowShown="0" headerRowDxfId="87" dataDxfId="86" dataCellStyle="Comma">
  <autoFilter ref="A4:K4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Mode of transport"/>
    <tableColumn id="2" xr3:uid="{00000000-0010-0000-0500-000002000000}" name="Year" dataDxfId="85"/>
    <tableColumn id="3" xr3:uid="{00000000-0010-0000-0500-000003000000}" name="Built-up roads Killed" dataDxfId="84" dataCellStyle="Comma"/>
    <tableColumn id="4" xr3:uid="{00000000-0010-0000-0500-000004000000}" name="Built-up roads Adjusted Serious" dataDxfId="83" dataCellStyle="Comma"/>
    <tableColumn id="5" xr3:uid="{00000000-0010-0000-0500-000005000000}" name="Built-up roads total" dataDxfId="82" dataCellStyle="Comma"/>
    <tableColumn id="6" xr3:uid="{00000000-0010-0000-0500-000006000000}" name="Non built-up roads Killed " dataDxfId="81" dataCellStyle="Comma"/>
    <tableColumn id="7" xr3:uid="{00000000-0010-0000-0500-000007000000}" name="Non built-up roads Adjusted Serious" dataDxfId="80" dataCellStyle="Comma"/>
    <tableColumn id="8" xr3:uid="{00000000-0010-0000-0500-000008000000}" name="Non built-up roads total" dataDxfId="79" dataCellStyle="Comma"/>
    <tableColumn id="9" xr3:uid="{00000000-0010-0000-0500-000009000000}" name="All roads Killed" dataDxfId="78" dataCellStyle="Comma"/>
    <tableColumn id="10" xr3:uid="{00000000-0010-0000-0500-00000A000000}" name="All roads Adjusted Serious" dataDxfId="77" dataCellStyle="Comma"/>
    <tableColumn id="11" xr3:uid="{00000000-0010-0000-0500-00000B000000}" name="Total all roads" dataDxfId="76"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A3:I39" totalsRowShown="0" headerRowDxfId="75" dataDxfId="74" headerRowCellStyle="Normal 2">
  <autoFilter ref="A3:I3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600-000001000000}" name="Year" dataDxfId="73" dataCellStyle="Normal 2"/>
    <tableColumn id="2" xr3:uid="{00000000-0010-0000-0600-000002000000}" name="Pedestrian" dataDxfId="72"/>
    <tableColumn id="3" xr3:uid="{00000000-0010-0000-0600-000003000000}" name="Pedal cycle" dataDxfId="71"/>
    <tableColumn id="4" xr3:uid="{00000000-0010-0000-0600-000004000000}" name="Motorcycle" dataDxfId="70"/>
    <tableColumn id="5" xr3:uid="{00000000-0010-0000-0600-000005000000}" name="Car" dataDxfId="69"/>
    <tableColumn id="6" xr3:uid="{00000000-0010-0000-0600-000006000000}" name="Bus/Coach" dataDxfId="68"/>
    <tableColumn id="7" xr3:uid="{00000000-0010-0000-0600-000007000000}" name="Goods [note 7]" dataDxfId="67"/>
    <tableColumn id="8" xr3:uid="{00000000-0010-0000-0600-000008000000}" name="Other [note 8]" dataDxfId="66"/>
    <tableColumn id="9" xr3:uid="{00000000-0010-0000-0600-000009000000}" name="All road users"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le3" displayName="Table3" ref="A3:I34" totalsRowShown="0" headerRowDxfId="64" dataDxfId="63" headerRowCellStyle="Normal 2" dataCellStyle="Comma 2">
  <autoFilter ref="A3:I3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Year" dataDxfId="62" dataCellStyle="Normal 2"/>
    <tableColumn id="2" xr3:uid="{00000000-0010-0000-0700-000002000000}" name="Pedestrian" dataDxfId="61" dataCellStyle="Comma 2"/>
    <tableColumn id="3" xr3:uid="{00000000-0010-0000-0700-000003000000}" name="Pedal cycle" dataDxfId="60" dataCellStyle="Comma 2"/>
    <tableColumn id="4" xr3:uid="{00000000-0010-0000-0700-000004000000}" name="Motorcycle" dataDxfId="59" dataCellStyle="Comma 2"/>
    <tableColumn id="5" xr3:uid="{00000000-0010-0000-0700-000005000000}" name="Car" dataDxfId="58" dataCellStyle="Comma 2"/>
    <tableColumn id="6" xr3:uid="{00000000-0010-0000-0700-000006000000}" name="Bus/Coach" dataDxfId="57" dataCellStyle="Comma 2"/>
    <tableColumn id="7" xr3:uid="{00000000-0010-0000-0700-000007000000}" name="Goods [note 7]" dataDxfId="56" dataCellStyle="Comma 2"/>
    <tableColumn id="8" xr3:uid="{00000000-0010-0000-0700-000008000000}" name="Other [note 8]" dataDxfId="55" dataCellStyle="Comma 2"/>
    <tableColumn id="9" xr3:uid="{00000000-0010-0000-0700-000009000000}" name="All road users" dataDxfId="54" dataCellStyle="Comma 2">
      <calculatedColumnFormula>SUM(B4:H4)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3:J37" totalsRowShown="0" headerRowDxfId="53" headerRowCellStyle="Normal 2">
  <autoFilter ref="A3:J3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800-000001000000}" name="Year" dataDxfId="52" dataCellStyle="Normal 2"/>
    <tableColumn id="2" xr3:uid="{00000000-0010-0000-0800-000002000000}" name="Pedestrian"/>
    <tableColumn id="3" xr3:uid="{00000000-0010-0000-0800-000003000000}" name="Pedal cycle"/>
    <tableColumn id="4" xr3:uid="{00000000-0010-0000-0800-000004000000}" name="Motorcycle"/>
    <tableColumn id="5" xr3:uid="{00000000-0010-0000-0800-000005000000}" name="Car"/>
    <tableColumn id="6" xr3:uid="{00000000-0010-0000-0800-000006000000}" name="Bus/Coach"/>
    <tableColumn id="7" xr3:uid="{00000000-0010-0000-0800-000007000000}" name="Goods [note 7]"/>
    <tableColumn id="8" xr3:uid="{00000000-0010-0000-0800-000008000000}" name="Other [note 8]"/>
    <tableColumn id="9" xr3:uid="{00000000-0010-0000-0800-000009000000}" name="All road users"/>
    <tableColumn id="10" xr3:uid="{00000000-0010-0000-0800-00000A000000}" name="3 year average [note 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Normal="100" workbookViewId="0"/>
  </sheetViews>
  <sheetFormatPr defaultRowHeight="14.5"/>
  <cols>
    <col min="1" max="1" width="28.54296875" customWidth="1"/>
  </cols>
  <sheetData>
    <row r="1" spans="1:2" ht="19">
      <c r="A1" s="12" t="s">
        <v>168</v>
      </c>
      <c r="B1" s="71"/>
    </row>
    <row r="2" spans="1:2" ht="18.75" customHeight="1">
      <c r="A2" s="16" t="s">
        <v>170</v>
      </c>
      <c r="B2" s="16" t="s">
        <v>169</v>
      </c>
    </row>
    <row r="3" spans="1:2">
      <c r="A3" t="s">
        <v>155</v>
      </c>
      <c r="B3" s="146" t="s">
        <v>243</v>
      </c>
    </row>
    <row r="4" spans="1:2">
      <c r="A4" t="s">
        <v>156</v>
      </c>
      <c r="B4" s="146" t="s">
        <v>244</v>
      </c>
    </row>
    <row r="5" spans="1:2">
      <c r="A5" t="s">
        <v>157</v>
      </c>
      <c r="B5" s="74" t="s">
        <v>251</v>
      </c>
    </row>
    <row r="6" spans="1:2">
      <c r="A6" t="s">
        <v>158</v>
      </c>
      <c r="B6" s="74" t="s">
        <v>252</v>
      </c>
    </row>
    <row r="7" spans="1:2">
      <c r="A7" t="s">
        <v>159</v>
      </c>
      <c r="B7" s="74" t="s">
        <v>245</v>
      </c>
    </row>
    <row r="8" spans="1:2">
      <c r="A8" t="s">
        <v>160</v>
      </c>
      <c r="B8" s="74" t="s">
        <v>246</v>
      </c>
    </row>
    <row r="9" spans="1:2">
      <c r="A9" t="s">
        <v>161</v>
      </c>
      <c r="B9" s="74" t="s">
        <v>247</v>
      </c>
    </row>
    <row r="10" spans="1:2">
      <c r="A10" t="s">
        <v>162</v>
      </c>
      <c r="B10" s="74" t="s">
        <v>248</v>
      </c>
    </row>
    <row r="11" spans="1:2">
      <c r="A11" t="s">
        <v>163</v>
      </c>
      <c r="B11" s="74" t="s">
        <v>249</v>
      </c>
    </row>
    <row r="12" spans="1:2">
      <c r="A12" t="s">
        <v>164</v>
      </c>
      <c r="B12" s="74" t="s">
        <v>232</v>
      </c>
    </row>
    <row r="13" spans="1:2">
      <c r="A13" t="s">
        <v>165</v>
      </c>
      <c r="B13" s="74" t="s">
        <v>166</v>
      </c>
    </row>
    <row r="14" spans="1:2">
      <c r="A14" t="s">
        <v>171</v>
      </c>
      <c r="B14" s="74" t="s">
        <v>172</v>
      </c>
    </row>
    <row r="15" spans="1:2">
      <c r="A15" t="s">
        <v>167</v>
      </c>
      <c r="B15" s="74" t="s">
        <v>250</v>
      </c>
    </row>
    <row r="16" spans="1:2">
      <c r="A16" t="s">
        <v>223</v>
      </c>
      <c r="B16" s="74" t="s">
        <v>241</v>
      </c>
    </row>
    <row r="17" spans="1:2">
      <c r="A17" t="s">
        <v>239</v>
      </c>
      <c r="B17" s="74" t="s">
        <v>240</v>
      </c>
    </row>
  </sheetData>
  <pageMargins left="0.7" right="0.7" top="0.75" bottom="0.75" header="0.3" footer="0.3"/>
  <pageSetup paperSize="9" scale="6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3"/>
  <sheetViews>
    <sheetView zoomScaleNormal="100" workbookViewId="0">
      <selection activeCell="B31" sqref="B31"/>
    </sheetView>
  </sheetViews>
  <sheetFormatPr defaultRowHeight="14.5"/>
  <cols>
    <col min="1" max="1" width="25.7265625" customWidth="1"/>
    <col min="2" max="2" width="13.54296875" customWidth="1"/>
    <col min="3" max="3" width="14" customWidth="1"/>
    <col min="4" max="4" width="14.26953125" customWidth="1"/>
    <col min="6" max="6" width="13.453125" customWidth="1"/>
    <col min="7" max="7" width="17.54296875" customWidth="1"/>
    <col min="8" max="8" width="17.1796875" customWidth="1"/>
    <col min="9" max="9" width="16.453125" customWidth="1"/>
  </cols>
  <sheetData>
    <row r="1" spans="1:9" ht="18.5">
      <c r="A1" s="27" t="s">
        <v>272</v>
      </c>
      <c r="C1" s="29"/>
      <c r="D1" s="29"/>
      <c r="E1" s="29"/>
      <c r="F1" s="29"/>
      <c r="G1" s="29"/>
      <c r="H1" s="29"/>
      <c r="I1" s="29"/>
    </row>
    <row r="2" spans="1:9" ht="15.5">
      <c r="A2" s="24" t="s">
        <v>173</v>
      </c>
      <c r="C2" s="29"/>
      <c r="D2" s="29"/>
      <c r="E2" s="29"/>
      <c r="F2" s="29"/>
      <c r="G2" s="29"/>
      <c r="H2" s="29"/>
      <c r="I2" s="29"/>
    </row>
    <row r="3" spans="1:9" ht="15.5">
      <c r="A3" s="28" t="s">
        <v>3</v>
      </c>
      <c r="B3" s="31" t="s">
        <v>6</v>
      </c>
      <c r="C3" s="31" t="s">
        <v>7</v>
      </c>
      <c r="D3" s="31" t="s">
        <v>79</v>
      </c>
      <c r="E3" s="31" t="s">
        <v>9</v>
      </c>
      <c r="F3" s="31" t="s">
        <v>10</v>
      </c>
      <c r="G3" s="31" t="s">
        <v>82</v>
      </c>
      <c r="H3" s="31" t="s">
        <v>87</v>
      </c>
      <c r="I3" s="31" t="s">
        <v>80</v>
      </c>
    </row>
    <row r="4" spans="1:9" ht="15.5">
      <c r="A4" s="36" t="s">
        <v>88</v>
      </c>
      <c r="B4" s="32">
        <f t="shared" ref="B4:I4" si="0">AVERAGE(B5:B9)</f>
        <v>1271.8</v>
      </c>
      <c r="C4" s="32">
        <f t="shared" si="0"/>
        <v>238.2</v>
      </c>
      <c r="D4" s="32">
        <f t="shared" si="0"/>
        <v>324.2</v>
      </c>
      <c r="E4" s="32">
        <f t="shared" si="0"/>
        <v>2292</v>
      </c>
      <c r="F4" s="32">
        <f t="shared" si="0"/>
        <v>93.2</v>
      </c>
      <c r="G4" s="32">
        <f t="shared" si="0"/>
        <v>156.4</v>
      </c>
      <c r="H4" s="32">
        <f t="shared" si="0"/>
        <v>83.8</v>
      </c>
      <c r="I4" s="32">
        <f t="shared" si="0"/>
        <v>4459.6000000000004</v>
      </c>
    </row>
    <row r="5" spans="1:9" ht="15.5">
      <c r="A5" s="36">
        <v>1994</v>
      </c>
      <c r="B5" s="34">
        <v>1536</v>
      </c>
      <c r="C5" s="34">
        <v>311</v>
      </c>
      <c r="D5" s="34">
        <v>329</v>
      </c>
      <c r="E5" s="34">
        <v>2607</v>
      </c>
      <c r="F5" s="34">
        <v>141</v>
      </c>
      <c r="G5" s="34">
        <v>197</v>
      </c>
      <c r="H5" s="34">
        <v>87</v>
      </c>
      <c r="I5" s="32">
        <f t="shared" ref="I5:I31" si="1">SUM(B5:H5)</f>
        <v>5208</v>
      </c>
    </row>
    <row r="6" spans="1:9" ht="15.5">
      <c r="A6" s="36">
        <v>1995</v>
      </c>
      <c r="B6" s="34">
        <v>1466</v>
      </c>
      <c r="C6" s="34">
        <v>281</v>
      </c>
      <c r="D6" s="34">
        <v>362</v>
      </c>
      <c r="E6" s="34">
        <v>2432</v>
      </c>
      <c r="F6" s="34">
        <v>104</v>
      </c>
      <c r="G6" s="34">
        <v>192</v>
      </c>
      <c r="H6" s="34">
        <v>93</v>
      </c>
      <c r="I6" s="32">
        <f t="shared" si="1"/>
        <v>4930</v>
      </c>
    </row>
    <row r="7" spans="1:9" ht="15.5">
      <c r="A7" s="36">
        <v>1996</v>
      </c>
      <c r="B7" s="34">
        <v>1173</v>
      </c>
      <c r="C7" s="34">
        <v>201</v>
      </c>
      <c r="D7" s="34">
        <v>271</v>
      </c>
      <c r="E7" s="34">
        <v>2108</v>
      </c>
      <c r="F7" s="34">
        <v>93</v>
      </c>
      <c r="G7" s="34">
        <v>123</v>
      </c>
      <c r="H7" s="34">
        <v>72</v>
      </c>
      <c r="I7" s="32">
        <f t="shared" si="1"/>
        <v>4041</v>
      </c>
    </row>
    <row r="8" spans="1:9" ht="15.5">
      <c r="A8" s="36">
        <v>1997</v>
      </c>
      <c r="B8" s="34">
        <v>1124</v>
      </c>
      <c r="C8" s="34">
        <v>201</v>
      </c>
      <c r="D8" s="34">
        <v>321</v>
      </c>
      <c r="E8" s="34">
        <v>2146</v>
      </c>
      <c r="F8" s="34">
        <v>53</v>
      </c>
      <c r="G8" s="34">
        <v>120</v>
      </c>
      <c r="H8" s="34">
        <v>82</v>
      </c>
      <c r="I8" s="32">
        <f t="shared" si="1"/>
        <v>4047</v>
      </c>
    </row>
    <row r="9" spans="1:9" ht="15.5">
      <c r="A9" s="36">
        <v>1998</v>
      </c>
      <c r="B9" s="34">
        <v>1060</v>
      </c>
      <c r="C9" s="34">
        <v>197</v>
      </c>
      <c r="D9" s="34">
        <v>338</v>
      </c>
      <c r="E9" s="34">
        <v>2167</v>
      </c>
      <c r="F9" s="34">
        <v>75</v>
      </c>
      <c r="G9" s="34">
        <v>150</v>
      </c>
      <c r="H9" s="34">
        <v>85</v>
      </c>
      <c r="I9" s="32">
        <f t="shared" si="1"/>
        <v>4072</v>
      </c>
    </row>
    <row r="10" spans="1:9" ht="15.5">
      <c r="A10" s="36">
        <v>1999</v>
      </c>
      <c r="B10" s="34">
        <v>1054</v>
      </c>
      <c r="C10" s="34">
        <v>181</v>
      </c>
      <c r="D10" s="34">
        <v>401</v>
      </c>
      <c r="E10" s="34">
        <v>1835</v>
      </c>
      <c r="F10" s="34">
        <v>82</v>
      </c>
      <c r="G10" s="34">
        <v>133</v>
      </c>
      <c r="H10" s="34">
        <v>79</v>
      </c>
      <c r="I10" s="32">
        <f t="shared" si="1"/>
        <v>3765</v>
      </c>
    </row>
    <row r="11" spans="1:9" ht="15.5">
      <c r="A11" s="36">
        <v>2000</v>
      </c>
      <c r="B11" s="34">
        <v>925</v>
      </c>
      <c r="C11" s="34">
        <v>164</v>
      </c>
      <c r="D11" s="34">
        <v>435</v>
      </c>
      <c r="E11" s="34">
        <v>1796</v>
      </c>
      <c r="F11" s="34">
        <v>79</v>
      </c>
      <c r="G11" s="34">
        <v>106</v>
      </c>
      <c r="H11" s="34">
        <v>63</v>
      </c>
      <c r="I11" s="32">
        <f t="shared" si="1"/>
        <v>3568</v>
      </c>
    </row>
    <row r="12" spans="1:9" ht="15.5">
      <c r="A12" s="36">
        <v>2001</v>
      </c>
      <c r="B12" s="34">
        <v>842</v>
      </c>
      <c r="C12" s="34">
        <v>161</v>
      </c>
      <c r="D12" s="34">
        <v>405</v>
      </c>
      <c r="E12" s="34">
        <v>1758</v>
      </c>
      <c r="F12" s="34">
        <v>62</v>
      </c>
      <c r="G12" s="34">
        <v>115</v>
      </c>
      <c r="H12" s="34">
        <v>67</v>
      </c>
      <c r="I12" s="32">
        <f t="shared" si="1"/>
        <v>3410</v>
      </c>
    </row>
    <row r="13" spans="1:9" ht="15.5">
      <c r="A13" s="36">
        <v>2002</v>
      </c>
      <c r="B13" s="34">
        <v>820</v>
      </c>
      <c r="C13" s="34">
        <v>144</v>
      </c>
      <c r="D13" s="34">
        <v>410</v>
      </c>
      <c r="E13" s="34">
        <v>1628</v>
      </c>
      <c r="F13" s="34">
        <v>59</v>
      </c>
      <c r="G13" s="34">
        <v>120</v>
      </c>
      <c r="H13" s="34">
        <v>48</v>
      </c>
      <c r="I13" s="32">
        <f t="shared" si="1"/>
        <v>3229</v>
      </c>
    </row>
    <row r="14" spans="1:9" ht="15.5">
      <c r="A14" s="82" t="s">
        <v>176</v>
      </c>
      <c r="B14" s="80">
        <v>712</v>
      </c>
      <c r="C14" s="80">
        <v>125</v>
      </c>
      <c r="D14" s="80">
        <v>367</v>
      </c>
      <c r="E14" s="80">
        <v>1511</v>
      </c>
      <c r="F14" s="80">
        <v>69</v>
      </c>
      <c r="G14" s="80">
        <v>114</v>
      </c>
      <c r="H14" s="80">
        <v>59</v>
      </c>
      <c r="I14" s="81">
        <f t="shared" si="1"/>
        <v>2957</v>
      </c>
    </row>
    <row r="15" spans="1:9" ht="15.5">
      <c r="A15" s="36">
        <v>2004</v>
      </c>
      <c r="B15" s="34">
        <v>1150.9000000000001</v>
      </c>
      <c r="C15" s="34">
        <v>222.9</v>
      </c>
      <c r="D15" s="34">
        <v>506</v>
      </c>
      <c r="E15" s="34">
        <v>2377.6</v>
      </c>
      <c r="F15" s="34">
        <v>126.5</v>
      </c>
      <c r="G15" s="34">
        <v>154.19999999999999</v>
      </c>
      <c r="H15" s="34">
        <v>98.7</v>
      </c>
      <c r="I15" s="32">
        <f t="shared" si="1"/>
        <v>4636.7999999999993</v>
      </c>
    </row>
    <row r="16" spans="1:9" ht="15.5">
      <c r="A16" s="36">
        <v>2005</v>
      </c>
      <c r="B16" s="34">
        <v>1150.4000000000001</v>
      </c>
      <c r="C16" s="34">
        <v>220.6</v>
      </c>
      <c r="D16" s="34">
        <v>549.79999999999995</v>
      </c>
      <c r="E16" s="34">
        <v>2265.6</v>
      </c>
      <c r="F16" s="34">
        <v>115.9</v>
      </c>
      <c r="G16" s="34">
        <v>141.69999999999999</v>
      </c>
      <c r="H16" s="34">
        <v>98.1</v>
      </c>
      <c r="I16" s="32">
        <f t="shared" si="1"/>
        <v>4542.0999999999995</v>
      </c>
    </row>
    <row r="17" spans="1:9" ht="15.5">
      <c r="A17" s="36">
        <v>2006</v>
      </c>
      <c r="B17" s="34">
        <v>1123.7</v>
      </c>
      <c r="C17" s="34">
        <v>235.3</v>
      </c>
      <c r="D17" s="34">
        <v>521.70000000000005</v>
      </c>
      <c r="E17" s="34">
        <v>2176.4</v>
      </c>
      <c r="F17" s="34">
        <v>105.8</v>
      </c>
      <c r="G17" s="34">
        <v>150</v>
      </c>
      <c r="H17" s="34">
        <v>103.7</v>
      </c>
      <c r="I17" s="32">
        <f t="shared" si="1"/>
        <v>4416.6000000000004</v>
      </c>
    </row>
    <row r="18" spans="1:9" ht="15.5">
      <c r="A18" s="36">
        <v>2007</v>
      </c>
      <c r="B18" s="34">
        <v>1005.4</v>
      </c>
      <c r="C18" s="34">
        <v>238.8</v>
      </c>
      <c r="D18" s="34">
        <v>533.1</v>
      </c>
      <c r="E18" s="34">
        <v>1949</v>
      </c>
      <c r="F18" s="34">
        <v>78.8</v>
      </c>
      <c r="G18" s="34">
        <v>148.9</v>
      </c>
      <c r="H18" s="34">
        <v>80.5</v>
      </c>
      <c r="I18" s="32">
        <f t="shared" si="1"/>
        <v>4034.5000000000005</v>
      </c>
    </row>
    <row r="19" spans="1:9" ht="15.5">
      <c r="A19" s="36">
        <v>2008</v>
      </c>
      <c r="B19" s="34">
        <v>1015.9</v>
      </c>
      <c r="C19" s="34">
        <v>248.4</v>
      </c>
      <c r="D19" s="34">
        <v>559.20000000000005</v>
      </c>
      <c r="E19" s="34">
        <v>2000.1</v>
      </c>
      <c r="F19" s="34">
        <v>96.3</v>
      </c>
      <c r="G19" s="34">
        <v>121.1</v>
      </c>
      <c r="H19" s="34">
        <v>96.5</v>
      </c>
      <c r="I19" s="32">
        <f t="shared" si="1"/>
        <v>4137.5</v>
      </c>
    </row>
    <row r="20" spans="1:9" ht="15.5">
      <c r="A20" s="36">
        <v>2009</v>
      </c>
      <c r="B20" s="34">
        <v>837.2</v>
      </c>
      <c r="C20" s="34">
        <v>254.9</v>
      </c>
      <c r="D20" s="34">
        <v>506.1</v>
      </c>
      <c r="E20" s="34">
        <v>1961.1</v>
      </c>
      <c r="F20" s="34">
        <v>69.599999999999994</v>
      </c>
      <c r="G20" s="34">
        <v>124.2</v>
      </c>
      <c r="H20" s="34">
        <v>97.8</v>
      </c>
      <c r="I20" s="32">
        <f t="shared" si="1"/>
        <v>3850.9</v>
      </c>
    </row>
    <row r="21" spans="1:9" ht="15.5">
      <c r="A21" s="36">
        <v>2010</v>
      </c>
      <c r="B21" s="34">
        <v>761.3</v>
      </c>
      <c r="C21" s="34">
        <v>247</v>
      </c>
      <c r="D21" s="34">
        <v>450.9</v>
      </c>
      <c r="E21" s="34">
        <v>1593</v>
      </c>
      <c r="F21" s="34">
        <v>96.2</v>
      </c>
      <c r="G21" s="34">
        <v>104.8</v>
      </c>
      <c r="H21" s="34">
        <v>77.8</v>
      </c>
      <c r="I21" s="32">
        <f t="shared" si="1"/>
        <v>3331</v>
      </c>
    </row>
    <row r="22" spans="1:9" ht="15.5">
      <c r="A22" s="36">
        <v>2011</v>
      </c>
      <c r="B22" s="34">
        <v>819.9</v>
      </c>
      <c r="C22" s="34">
        <v>267</v>
      </c>
      <c r="D22" s="34">
        <v>417</v>
      </c>
      <c r="E22" s="34">
        <v>1417.1</v>
      </c>
      <c r="F22" s="34">
        <v>89.8</v>
      </c>
      <c r="G22" s="34">
        <v>107.9</v>
      </c>
      <c r="H22" s="34">
        <v>77.3</v>
      </c>
      <c r="I22" s="32">
        <f t="shared" si="1"/>
        <v>3196.0000000000005</v>
      </c>
    </row>
    <row r="23" spans="1:9" ht="15.5">
      <c r="A23" s="36">
        <v>2012</v>
      </c>
      <c r="B23" s="34">
        <v>759</v>
      </c>
      <c r="C23" s="34">
        <v>295</v>
      </c>
      <c r="D23" s="34">
        <v>478.8</v>
      </c>
      <c r="E23" s="34">
        <v>1486.5</v>
      </c>
      <c r="F23" s="34">
        <v>79.400000000000006</v>
      </c>
      <c r="G23" s="34">
        <v>112.1</v>
      </c>
      <c r="H23" s="34">
        <v>88.8</v>
      </c>
      <c r="I23" s="32">
        <f t="shared" si="1"/>
        <v>3299.6000000000004</v>
      </c>
    </row>
    <row r="24" spans="1:9" ht="15.5">
      <c r="A24" s="36">
        <v>2013</v>
      </c>
      <c r="B24" s="34">
        <v>677</v>
      </c>
      <c r="C24" s="34">
        <v>277.7</v>
      </c>
      <c r="D24" s="34">
        <v>403.9</v>
      </c>
      <c r="E24" s="34">
        <v>1317</v>
      </c>
      <c r="F24" s="34">
        <v>69.2</v>
      </c>
      <c r="G24" s="34">
        <v>90.5</v>
      </c>
      <c r="H24" s="34">
        <v>68.5</v>
      </c>
      <c r="I24" s="32">
        <f t="shared" si="1"/>
        <v>2903.7999999999997</v>
      </c>
    </row>
    <row r="25" spans="1:9" ht="15.5">
      <c r="A25" s="36">
        <v>2014</v>
      </c>
      <c r="B25" s="34">
        <v>689</v>
      </c>
      <c r="C25" s="34">
        <v>287.5</v>
      </c>
      <c r="D25" s="34">
        <v>447.1</v>
      </c>
      <c r="E25" s="34">
        <v>1272.0999999999999</v>
      </c>
      <c r="F25" s="34">
        <v>52.6</v>
      </c>
      <c r="G25" s="34">
        <v>94.4</v>
      </c>
      <c r="H25" s="34">
        <v>61.1</v>
      </c>
      <c r="I25" s="32">
        <f t="shared" si="1"/>
        <v>2903.7999999999997</v>
      </c>
    </row>
    <row r="26" spans="1:9" ht="15.5">
      <c r="A26" s="36">
        <v>2015</v>
      </c>
      <c r="B26" s="34">
        <v>684.5</v>
      </c>
      <c r="C26" s="34">
        <v>282.3</v>
      </c>
      <c r="D26" s="34">
        <v>381.4</v>
      </c>
      <c r="E26" s="34">
        <v>1231.3</v>
      </c>
      <c r="F26" s="34">
        <v>77.400000000000006</v>
      </c>
      <c r="G26" s="34">
        <v>93.8</v>
      </c>
      <c r="H26" s="34">
        <v>44.3</v>
      </c>
      <c r="I26" s="32">
        <f t="shared" si="1"/>
        <v>2795.0000000000005</v>
      </c>
    </row>
    <row r="27" spans="1:9" ht="15.5">
      <c r="A27" s="36">
        <v>2016</v>
      </c>
      <c r="B27" s="34">
        <v>663.9</v>
      </c>
      <c r="C27" s="34">
        <v>272.10000000000002</v>
      </c>
      <c r="D27" s="34">
        <v>381.9</v>
      </c>
      <c r="E27" s="34">
        <v>1328.2</v>
      </c>
      <c r="F27" s="34">
        <v>70.2</v>
      </c>
      <c r="G27" s="34">
        <v>100.6</v>
      </c>
      <c r="H27" s="34">
        <v>50</v>
      </c>
      <c r="I27" s="32">
        <f t="shared" si="1"/>
        <v>2866.9</v>
      </c>
    </row>
    <row r="28" spans="1:9" ht="15.5">
      <c r="A28" s="36">
        <v>2017</v>
      </c>
      <c r="B28" s="34">
        <v>583.70000000000005</v>
      </c>
      <c r="C28" s="34">
        <v>276.39999999999998</v>
      </c>
      <c r="D28" s="34">
        <v>369.5</v>
      </c>
      <c r="E28" s="34">
        <v>1146.9000000000001</v>
      </c>
      <c r="F28" s="34">
        <v>59.4</v>
      </c>
      <c r="G28" s="34">
        <v>86.4</v>
      </c>
      <c r="H28" s="34">
        <v>57.4</v>
      </c>
      <c r="I28" s="32">
        <f t="shared" si="1"/>
        <v>2579.7000000000003</v>
      </c>
    </row>
    <row r="29" spans="1:9" ht="15.5">
      <c r="A29" s="36">
        <v>2018</v>
      </c>
      <c r="B29" s="34">
        <v>554.6</v>
      </c>
      <c r="C29" s="34">
        <v>254.7</v>
      </c>
      <c r="D29" s="34">
        <v>375.8</v>
      </c>
      <c r="E29" s="34">
        <v>1125.4000000000001</v>
      </c>
      <c r="F29" s="34">
        <v>57.9</v>
      </c>
      <c r="G29" s="34">
        <v>91.9</v>
      </c>
      <c r="H29" s="34">
        <v>43.4</v>
      </c>
      <c r="I29" s="32">
        <f t="shared" si="1"/>
        <v>2503.7000000000003</v>
      </c>
    </row>
    <row r="30" spans="1:9" ht="15.5">
      <c r="A30" s="36">
        <v>2019</v>
      </c>
      <c r="B30" s="34">
        <v>557</v>
      </c>
      <c r="C30" s="34">
        <v>227</v>
      </c>
      <c r="D30" s="34">
        <v>311.3</v>
      </c>
      <c r="E30" s="34">
        <v>1126.5999999999999</v>
      </c>
      <c r="F30" s="34">
        <v>34.5</v>
      </c>
      <c r="G30" s="34">
        <v>79.400000000000006</v>
      </c>
      <c r="H30" s="34">
        <v>49.3</v>
      </c>
      <c r="I30" s="32">
        <f t="shared" si="1"/>
        <v>2385.1</v>
      </c>
    </row>
    <row r="31" spans="1:9" ht="15.5">
      <c r="A31" s="36">
        <v>2020</v>
      </c>
      <c r="B31" s="34">
        <v>326</v>
      </c>
      <c r="C31" s="34">
        <v>246</v>
      </c>
      <c r="D31" s="34">
        <v>241</v>
      </c>
      <c r="E31" s="34">
        <v>624</v>
      </c>
      <c r="F31" s="34">
        <v>20</v>
      </c>
      <c r="G31" s="34">
        <v>49</v>
      </c>
      <c r="H31" s="34">
        <v>32</v>
      </c>
      <c r="I31" s="32">
        <f t="shared" si="1"/>
        <v>1538</v>
      </c>
    </row>
    <row r="32" spans="1:9" ht="15.5">
      <c r="A32" s="36">
        <v>2021</v>
      </c>
      <c r="B32" s="34">
        <v>300</v>
      </c>
      <c r="C32" s="34">
        <v>197</v>
      </c>
      <c r="D32" s="34">
        <v>277</v>
      </c>
      <c r="E32" s="34">
        <v>711</v>
      </c>
      <c r="F32" s="34">
        <v>27</v>
      </c>
      <c r="G32" s="34">
        <v>54</v>
      </c>
      <c r="H32" s="34">
        <v>51</v>
      </c>
      <c r="I32" s="79">
        <f>SUM(B32:H32)</f>
        <v>1617</v>
      </c>
    </row>
    <row r="33" spans="1:9" ht="15.5">
      <c r="A33" s="36">
        <v>2022</v>
      </c>
      <c r="B33" s="34">
        <v>368</v>
      </c>
      <c r="C33" s="34">
        <v>180</v>
      </c>
      <c r="D33" s="34">
        <v>280</v>
      </c>
      <c r="E33" s="34">
        <v>817</v>
      </c>
      <c r="F33" s="34">
        <v>20</v>
      </c>
      <c r="G33" s="34">
        <v>56</v>
      </c>
      <c r="H33" s="34">
        <v>57</v>
      </c>
      <c r="I33" s="133">
        <f>SUM(B33:H33)</f>
        <v>1778</v>
      </c>
    </row>
    <row r="34" spans="1:9" ht="15.5">
      <c r="A34" s="36" t="s">
        <v>273</v>
      </c>
      <c r="B34" s="160">
        <v>429</v>
      </c>
      <c r="C34" s="161">
        <v>158</v>
      </c>
      <c r="D34" s="161">
        <v>292</v>
      </c>
      <c r="E34" s="160">
        <v>896</v>
      </c>
      <c r="F34" s="161">
        <v>43</v>
      </c>
      <c r="G34" s="161">
        <v>45</v>
      </c>
      <c r="H34" s="161">
        <v>67</v>
      </c>
      <c r="I34" s="162">
        <f>SUM(B34:H34)</f>
        <v>1930</v>
      </c>
    </row>
    <row r="35" spans="1:9" ht="15.5">
      <c r="A35" s="36"/>
      <c r="B35" s="145"/>
      <c r="C35" s="145"/>
      <c r="D35" s="145"/>
      <c r="E35" s="145"/>
      <c r="F35" s="145"/>
      <c r="G35" s="145"/>
      <c r="H35" s="145"/>
      <c r="I35" s="145"/>
    </row>
    <row r="36" spans="1:9" ht="15.5">
      <c r="A36" s="36"/>
      <c r="B36" s="145"/>
      <c r="C36" s="145"/>
      <c r="D36" s="145"/>
      <c r="E36" s="145"/>
      <c r="F36" s="145"/>
      <c r="G36" s="145"/>
      <c r="H36" s="145"/>
      <c r="I36" s="145"/>
    </row>
    <row r="37" spans="1:9" ht="15.5">
      <c r="A37" s="36"/>
      <c r="B37" s="145"/>
      <c r="C37" s="145"/>
      <c r="D37" s="145"/>
      <c r="E37" s="145"/>
      <c r="F37" s="145"/>
      <c r="G37" s="145"/>
      <c r="H37" s="145"/>
      <c r="I37" s="145"/>
    </row>
    <row r="38" spans="1:9" ht="15.5">
      <c r="A38" s="36"/>
      <c r="B38" s="145"/>
      <c r="C38" s="145"/>
      <c r="D38" s="145"/>
      <c r="E38" s="145"/>
      <c r="F38" s="145"/>
      <c r="G38" s="145"/>
      <c r="H38" s="145"/>
      <c r="I38" s="145"/>
    </row>
    <row r="39" spans="1:9" ht="15.5">
      <c r="A39" s="36"/>
      <c r="B39" s="145"/>
      <c r="C39" s="145"/>
      <c r="D39" s="145"/>
      <c r="E39" s="145"/>
      <c r="F39" s="145"/>
      <c r="G39" s="145"/>
      <c r="H39" s="145"/>
      <c r="I39" s="145"/>
    </row>
    <row r="40" spans="1:9" ht="15.5">
      <c r="A40" s="36"/>
      <c r="B40" s="145"/>
      <c r="C40" s="145"/>
      <c r="D40" s="145"/>
      <c r="E40" s="145"/>
      <c r="F40" s="145"/>
      <c r="G40" s="145"/>
      <c r="H40" s="145"/>
      <c r="I40" s="145"/>
    </row>
    <row r="41" spans="1:9" ht="15.5">
      <c r="A41" s="36"/>
      <c r="B41" s="145"/>
      <c r="C41" s="145"/>
      <c r="D41" s="145"/>
      <c r="E41" s="145"/>
      <c r="F41" s="145"/>
      <c r="G41" s="145"/>
      <c r="H41" s="145"/>
      <c r="I41" s="145"/>
    </row>
    <row r="42" spans="1:9" ht="15.5">
      <c r="A42" s="36"/>
      <c r="B42" s="145"/>
      <c r="C42" s="145"/>
      <c r="D42" s="145"/>
      <c r="E42" s="145"/>
      <c r="F42" s="145"/>
      <c r="G42" s="145"/>
      <c r="H42" s="145"/>
      <c r="I42" s="145"/>
    </row>
    <row r="43" spans="1:9" ht="15.5">
      <c r="A43" s="36"/>
      <c r="B43" s="145"/>
      <c r="C43" s="145"/>
      <c r="D43" s="145"/>
      <c r="E43" s="145"/>
      <c r="F43" s="145"/>
      <c r="G43" s="145"/>
      <c r="H43" s="145"/>
      <c r="I43" s="145"/>
    </row>
  </sheetData>
  <phoneticPr fontId="38" type="noConversion"/>
  <pageMargins left="0.7" right="0.7" top="0.75" bottom="0.75" header="0.3" footer="0.3"/>
  <pageSetup paperSize="9" scale="62"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8"/>
  <sheetViews>
    <sheetView zoomScaleNormal="100" workbookViewId="0">
      <selection activeCell="I25" sqref="I25:I34"/>
    </sheetView>
  </sheetViews>
  <sheetFormatPr defaultRowHeight="14.5"/>
  <cols>
    <col min="1" max="1" width="22.81640625" customWidth="1"/>
    <col min="2" max="2" width="13.54296875" customWidth="1"/>
    <col min="3" max="3" width="14" customWidth="1"/>
    <col min="4" max="4" width="14.26953125" customWidth="1"/>
    <col min="5" max="5" width="11.81640625" customWidth="1"/>
    <col min="6" max="6" width="13.453125" customWidth="1"/>
    <col min="7" max="7" width="17.54296875" customWidth="1"/>
    <col min="8" max="8" width="17.1796875" customWidth="1"/>
    <col min="9" max="10" width="14.1796875" customWidth="1"/>
  </cols>
  <sheetData>
    <row r="1" spans="1:10" ht="18.5">
      <c r="A1" s="27" t="s">
        <v>274</v>
      </c>
      <c r="C1" s="29"/>
      <c r="D1" s="29"/>
      <c r="E1" s="29"/>
      <c r="F1" s="29"/>
      <c r="G1" s="29"/>
      <c r="H1" s="29"/>
      <c r="I1" s="29"/>
      <c r="J1" s="29"/>
    </row>
    <row r="2" spans="1:10" ht="15.5">
      <c r="A2" s="24" t="s">
        <v>173</v>
      </c>
      <c r="C2" s="29"/>
      <c r="D2" s="29"/>
      <c r="E2" s="29"/>
      <c r="F2" s="29"/>
      <c r="G2" s="29"/>
      <c r="H2" s="29"/>
      <c r="I2" s="29"/>
      <c r="J2" s="29"/>
    </row>
    <row r="3" spans="1:10" ht="31">
      <c r="A3" s="28" t="s">
        <v>3</v>
      </c>
      <c r="B3" s="31" t="s">
        <v>6</v>
      </c>
      <c r="C3" s="31" t="s">
        <v>7</v>
      </c>
      <c r="D3" s="31" t="s">
        <v>79</v>
      </c>
      <c r="E3" s="31" t="s">
        <v>9</v>
      </c>
      <c r="F3" s="31" t="s">
        <v>10</v>
      </c>
      <c r="G3" s="31" t="s">
        <v>82</v>
      </c>
      <c r="H3" s="31" t="s">
        <v>87</v>
      </c>
      <c r="I3" s="31" t="s">
        <v>80</v>
      </c>
      <c r="J3" s="31" t="s">
        <v>89</v>
      </c>
    </row>
    <row r="4" spans="1:10" ht="15.5">
      <c r="A4" s="36" t="s">
        <v>77</v>
      </c>
      <c r="B4" s="37">
        <f t="shared" ref="B4:I4" si="0">AVERAGE(B5:B9)</f>
        <v>16.600000000000001</v>
      </c>
      <c r="C4" s="37">
        <f t="shared" si="0"/>
        <v>3.4</v>
      </c>
      <c r="D4" s="37">
        <f t="shared" si="0"/>
        <v>0.4</v>
      </c>
      <c r="E4" s="37">
        <f t="shared" si="0"/>
        <v>8.4</v>
      </c>
      <c r="F4" s="37">
        <f t="shared" si="0"/>
        <v>1.2</v>
      </c>
      <c r="G4" s="37">
        <f t="shared" si="0"/>
        <v>0.2</v>
      </c>
      <c r="H4" s="37">
        <f t="shared" si="0"/>
        <v>0.2</v>
      </c>
      <c r="I4" s="38">
        <f t="shared" si="0"/>
        <v>30.4</v>
      </c>
      <c r="J4" s="35"/>
    </row>
    <row r="5" spans="1:10" ht="15.5">
      <c r="A5" s="36">
        <v>1994</v>
      </c>
      <c r="B5" s="39">
        <v>18</v>
      </c>
      <c r="C5" s="39">
        <v>4</v>
      </c>
      <c r="D5" s="39">
        <v>1</v>
      </c>
      <c r="E5" s="39">
        <v>10</v>
      </c>
      <c r="F5" s="39">
        <v>4</v>
      </c>
      <c r="G5" s="39">
        <v>0</v>
      </c>
      <c r="H5" s="39">
        <v>0</v>
      </c>
      <c r="I5" s="38">
        <f t="shared" ref="I5:I31" si="1">SUM(B5:H5)</f>
        <v>37</v>
      </c>
      <c r="J5" s="35"/>
    </row>
    <row r="6" spans="1:10" ht="15.5">
      <c r="A6" s="36">
        <v>1995</v>
      </c>
      <c r="B6" s="39">
        <v>16</v>
      </c>
      <c r="C6" s="39">
        <v>3</v>
      </c>
      <c r="D6" s="39">
        <v>0</v>
      </c>
      <c r="E6" s="39">
        <v>11</v>
      </c>
      <c r="F6" s="39">
        <v>0</v>
      </c>
      <c r="G6" s="39">
        <v>0</v>
      </c>
      <c r="H6" s="39">
        <v>0</v>
      </c>
      <c r="I6" s="38">
        <f t="shared" si="1"/>
        <v>30</v>
      </c>
      <c r="J6" s="40">
        <f t="shared" ref="J6:J33" si="2">AVERAGE(I5:I7)</f>
        <v>31.333333333333332</v>
      </c>
    </row>
    <row r="7" spans="1:10" ht="15.5">
      <c r="A7" s="36">
        <v>1996</v>
      </c>
      <c r="B7" s="39">
        <v>16</v>
      </c>
      <c r="C7" s="39">
        <v>6</v>
      </c>
      <c r="D7" s="39">
        <v>1</v>
      </c>
      <c r="E7" s="39">
        <v>3</v>
      </c>
      <c r="F7" s="39">
        <v>1</v>
      </c>
      <c r="G7" s="39">
        <v>0</v>
      </c>
      <c r="H7" s="39">
        <v>0</v>
      </c>
      <c r="I7" s="38">
        <f t="shared" si="1"/>
        <v>27</v>
      </c>
      <c r="J7" s="40">
        <f t="shared" si="2"/>
        <v>27.666666666666668</v>
      </c>
    </row>
    <row r="8" spans="1:10" ht="15.5">
      <c r="A8" s="36">
        <v>1997</v>
      </c>
      <c r="B8" s="39">
        <v>15</v>
      </c>
      <c r="C8" s="39">
        <v>1</v>
      </c>
      <c r="D8" s="39">
        <v>0</v>
      </c>
      <c r="E8" s="39">
        <v>9</v>
      </c>
      <c r="F8" s="39">
        <v>0</v>
      </c>
      <c r="G8" s="39">
        <v>1</v>
      </c>
      <c r="H8" s="39">
        <v>0</v>
      </c>
      <c r="I8" s="38">
        <f t="shared" si="1"/>
        <v>26</v>
      </c>
      <c r="J8" s="40">
        <f t="shared" si="2"/>
        <v>28.333333333333332</v>
      </c>
    </row>
    <row r="9" spans="1:10" ht="15.5">
      <c r="A9" s="36">
        <v>1998</v>
      </c>
      <c r="B9" s="39">
        <v>18</v>
      </c>
      <c r="C9" s="39">
        <v>3</v>
      </c>
      <c r="D9" s="39">
        <v>0</v>
      </c>
      <c r="E9" s="39">
        <v>9</v>
      </c>
      <c r="F9" s="39">
        <v>1</v>
      </c>
      <c r="G9" s="39">
        <v>0</v>
      </c>
      <c r="H9" s="39">
        <v>1</v>
      </c>
      <c r="I9" s="38">
        <f t="shared" si="1"/>
        <v>32</v>
      </c>
      <c r="J9" s="40">
        <f t="shared" si="2"/>
        <v>27.666666666666668</v>
      </c>
    </row>
    <row r="10" spans="1:10" ht="15.5">
      <c r="A10" s="36">
        <v>1999</v>
      </c>
      <c r="B10" s="39">
        <v>17</v>
      </c>
      <c r="C10" s="39">
        <v>1</v>
      </c>
      <c r="D10" s="39">
        <v>0</v>
      </c>
      <c r="E10" s="39">
        <v>6</v>
      </c>
      <c r="F10" s="39">
        <v>0</v>
      </c>
      <c r="G10" s="39">
        <v>0</v>
      </c>
      <c r="H10" s="39">
        <v>1</v>
      </c>
      <c r="I10" s="38">
        <f t="shared" si="1"/>
        <v>25</v>
      </c>
      <c r="J10" s="40">
        <f t="shared" si="2"/>
        <v>26</v>
      </c>
    </row>
    <row r="11" spans="1:10" ht="15.5">
      <c r="A11" s="36">
        <v>2000</v>
      </c>
      <c r="B11" s="39">
        <v>13</v>
      </c>
      <c r="C11" s="39">
        <v>4</v>
      </c>
      <c r="D11" s="39">
        <v>0</v>
      </c>
      <c r="E11" s="39">
        <v>4</v>
      </c>
      <c r="F11" s="39">
        <v>0</v>
      </c>
      <c r="G11" s="39">
        <v>0</v>
      </c>
      <c r="H11" s="39">
        <v>0</v>
      </c>
      <c r="I11" s="38">
        <f t="shared" si="1"/>
        <v>21</v>
      </c>
      <c r="J11" s="40">
        <f t="shared" si="2"/>
        <v>22</v>
      </c>
    </row>
    <row r="12" spans="1:10" ht="15.5">
      <c r="A12" s="36">
        <v>2001</v>
      </c>
      <c r="B12" s="39">
        <v>14</v>
      </c>
      <c r="C12" s="39">
        <v>4</v>
      </c>
      <c r="D12" s="39">
        <v>0</v>
      </c>
      <c r="E12" s="39">
        <v>2</v>
      </c>
      <c r="F12" s="39">
        <v>0</v>
      </c>
      <c r="G12" s="39">
        <v>0</v>
      </c>
      <c r="H12" s="39">
        <v>0</v>
      </c>
      <c r="I12" s="38">
        <f t="shared" si="1"/>
        <v>20</v>
      </c>
      <c r="J12" s="40">
        <f t="shared" si="2"/>
        <v>18.333333333333332</v>
      </c>
    </row>
    <row r="13" spans="1:10" ht="15.5">
      <c r="A13" s="36">
        <v>2002</v>
      </c>
      <c r="B13" s="39">
        <v>12</v>
      </c>
      <c r="C13" s="39">
        <v>0</v>
      </c>
      <c r="D13" s="39">
        <v>0</v>
      </c>
      <c r="E13" s="39">
        <v>2</v>
      </c>
      <c r="F13" s="39">
        <v>0</v>
      </c>
      <c r="G13" s="39">
        <v>0</v>
      </c>
      <c r="H13" s="39">
        <v>0</v>
      </c>
      <c r="I13" s="38">
        <f t="shared" si="1"/>
        <v>14</v>
      </c>
      <c r="J13" s="40">
        <f t="shared" si="2"/>
        <v>17</v>
      </c>
    </row>
    <row r="14" spans="1:10" ht="15.5">
      <c r="A14" s="36">
        <v>2003</v>
      </c>
      <c r="B14" s="39">
        <v>5</v>
      </c>
      <c r="C14" s="39">
        <v>2</v>
      </c>
      <c r="D14" s="39">
        <v>0</v>
      </c>
      <c r="E14" s="39">
        <v>10</v>
      </c>
      <c r="F14" s="39">
        <v>0</v>
      </c>
      <c r="G14" s="39">
        <v>0</v>
      </c>
      <c r="H14" s="39">
        <v>0</v>
      </c>
      <c r="I14" s="38">
        <f t="shared" si="1"/>
        <v>17</v>
      </c>
      <c r="J14" s="40">
        <f t="shared" si="2"/>
        <v>14.333333333333334</v>
      </c>
    </row>
    <row r="15" spans="1:10" ht="15.5">
      <c r="A15" s="36">
        <v>2004</v>
      </c>
      <c r="B15" s="39">
        <v>8</v>
      </c>
      <c r="C15" s="39">
        <v>0</v>
      </c>
      <c r="D15" s="39">
        <v>1</v>
      </c>
      <c r="E15" s="39">
        <v>3</v>
      </c>
      <c r="F15" s="39">
        <v>0</v>
      </c>
      <c r="G15" s="39">
        <v>0</v>
      </c>
      <c r="H15" s="39">
        <v>0</v>
      </c>
      <c r="I15" s="38">
        <f t="shared" si="1"/>
        <v>12</v>
      </c>
      <c r="J15" s="40">
        <f t="shared" si="2"/>
        <v>13.333333333333334</v>
      </c>
    </row>
    <row r="16" spans="1:10" ht="15.5">
      <c r="A16" s="36">
        <v>2005</v>
      </c>
      <c r="B16" s="39">
        <v>5</v>
      </c>
      <c r="C16" s="39">
        <v>4</v>
      </c>
      <c r="D16" s="39">
        <v>0</v>
      </c>
      <c r="E16" s="39">
        <v>1</v>
      </c>
      <c r="F16" s="39">
        <v>0</v>
      </c>
      <c r="G16" s="39">
        <v>0</v>
      </c>
      <c r="H16" s="39">
        <v>1</v>
      </c>
      <c r="I16" s="38">
        <f t="shared" si="1"/>
        <v>11</v>
      </c>
      <c r="J16" s="40">
        <f t="shared" si="2"/>
        <v>16</v>
      </c>
    </row>
    <row r="17" spans="1:10" ht="15.5">
      <c r="A17" s="36">
        <v>2006</v>
      </c>
      <c r="B17" s="39">
        <v>9</v>
      </c>
      <c r="C17" s="39">
        <v>5</v>
      </c>
      <c r="D17" s="39">
        <v>0</v>
      </c>
      <c r="E17" s="39">
        <v>10</v>
      </c>
      <c r="F17" s="39">
        <v>0</v>
      </c>
      <c r="G17" s="39">
        <v>1</v>
      </c>
      <c r="H17" s="39">
        <v>0</v>
      </c>
      <c r="I17" s="38">
        <f t="shared" si="1"/>
        <v>25</v>
      </c>
      <c r="J17" s="40">
        <f t="shared" si="2"/>
        <v>15</v>
      </c>
    </row>
    <row r="18" spans="1:10" ht="15.5">
      <c r="A18" s="36">
        <v>2007</v>
      </c>
      <c r="B18" s="39">
        <v>4</v>
      </c>
      <c r="C18" s="39">
        <v>1</v>
      </c>
      <c r="D18" s="39">
        <v>0</v>
      </c>
      <c r="E18" s="39">
        <v>4</v>
      </c>
      <c r="F18" s="39">
        <v>0</v>
      </c>
      <c r="G18" s="39">
        <v>0</v>
      </c>
      <c r="H18" s="39">
        <v>0</v>
      </c>
      <c r="I18" s="38">
        <f t="shared" si="1"/>
        <v>9</v>
      </c>
      <c r="J18" s="40">
        <f t="shared" si="2"/>
        <v>18</v>
      </c>
    </row>
    <row r="19" spans="1:10" ht="15.5">
      <c r="A19" s="36">
        <v>2008</v>
      </c>
      <c r="B19" s="39">
        <v>4</v>
      </c>
      <c r="C19" s="39">
        <v>2</v>
      </c>
      <c r="D19" s="39">
        <v>1</v>
      </c>
      <c r="E19" s="39">
        <v>13</v>
      </c>
      <c r="F19" s="39">
        <v>0</v>
      </c>
      <c r="G19" s="39">
        <v>0</v>
      </c>
      <c r="H19" s="39">
        <v>0</v>
      </c>
      <c r="I19" s="38">
        <f t="shared" si="1"/>
        <v>20</v>
      </c>
      <c r="J19" s="40">
        <f t="shared" si="2"/>
        <v>11.333333333333334</v>
      </c>
    </row>
    <row r="20" spans="1:10" ht="15.5">
      <c r="A20" s="36">
        <v>2009</v>
      </c>
      <c r="B20" s="39">
        <v>1</v>
      </c>
      <c r="C20" s="39">
        <v>1</v>
      </c>
      <c r="D20" s="39">
        <v>0</v>
      </c>
      <c r="E20" s="39">
        <v>3</v>
      </c>
      <c r="F20" s="39">
        <v>0</v>
      </c>
      <c r="G20" s="39">
        <v>0</v>
      </c>
      <c r="H20" s="39">
        <v>0</v>
      </c>
      <c r="I20" s="38">
        <f t="shared" si="1"/>
        <v>5</v>
      </c>
      <c r="J20" s="40">
        <f t="shared" si="2"/>
        <v>9.6666666666666661</v>
      </c>
    </row>
    <row r="21" spans="1:10" ht="15.5">
      <c r="A21" s="36">
        <v>2010</v>
      </c>
      <c r="B21" s="39">
        <v>1</v>
      </c>
      <c r="C21" s="39">
        <v>1</v>
      </c>
      <c r="D21" s="39">
        <v>1</v>
      </c>
      <c r="E21" s="39">
        <v>1</v>
      </c>
      <c r="F21" s="39">
        <v>0</v>
      </c>
      <c r="G21" s="39">
        <v>0</v>
      </c>
      <c r="H21" s="39">
        <v>0</v>
      </c>
      <c r="I21" s="38">
        <f t="shared" si="1"/>
        <v>4</v>
      </c>
      <c r="J21" s="40">
        <f t="shared" si="2"/>
        <v>5.333333333333333</v>
      </c>
    </row>
    <row r="22" spans="1:10" ht="15.5">
      <c r="A22" s="36">
        <v>2011</v>
      </c>
      <c r="B22" s="39">
        <v>2</v>
      </c>
      <c r="C22" s="39">
        <v>0</v>
      </c>
      <c r="D22" s="39">
        <v>0</v>
      </c>
      <c r="E22" s="39">
        <v>5</v>
      </c>
      <c r="F22" s="39">
        <v>0</v>
      </c>
      <c r="G22" s="39">
        <v>0</v>
      </c>
      <c r="H22" s="39">
        <v>0</v>
      </c>
      <c r="I22" s="38">
        <f t="shared" si="1"/>
        <v>7</v>
      </c>
      <c r="J22" s="40">
        <f t="shared" si="2"/>
        <v>4.333333333333333</v>
      </c>
    </row>
    <row r="23" spans="1:10" ht="15.5">
      <c r="A23" s="36">
        <v>2012</v>
      </c>
      <c r="B23" s="39">
        <v>1</v>
      </c>
      <c r="C23" s="39">
        <v>1</v>
      </c>
      <c r="D23" s="39">
        <v>0</v>
      </c>
      <c r="E23" s="39">
        <v>0</v>
      </c>
      <c r="F23" s="39">
        <v>0</v>
      </c>
      <c r="G23" s="39">
        <v>0</v>
      </c>
      <c r="H23" s="39">
        <v>0</v>
      </c>
      <c r="I23" s="38">
        <f t="shared" si="1"/>
        <v>2</v>
      </c>
      <c r="J23" s="40">
        <f t="shared" si="2"/>
        <v>6</v>
      </c>
    </row>
    <row r="24" spans="1:10" ht="15.5">
      <c r="A24" s="36">
        <v>2013</v>
      </c>
      <c r="B24" s="39">
        <v>5</v>
      </c>
      <c r="C24" s="39">
        <v>2</v>
      </c>
      <c r="D24" s="39">
        <v>0</v>
      </c>
      <c r="E24" s="39">
        <v>2</v>
      </c>
      <c r="F24" s="39">
        <v>0</v>
      </c>
      <c r="G24" s="39">
        <v>0</v>
      </c>
      <c r="H24" s="39">
        <v>0</v>
      </c>
      <c r="I24" s="38">
        <f t="shared" si="1"/>
        <v>9</v>
      </c>
      <c r="J24" s="40">
        <f t="shared" si="2"/>
        <v>6</v>
      </c>
    </row>
    <row r="25" spans="1:10" ht="15.5">
      <c r="A25" s="36">
        <v>2014</v>
      </c>
      <c r="B25" s="39">
        <v>3</v>
      </c>
      <c r="C25" s="39">
        <v>0</v>
      </c>
      <c r="D25" s="39">
        <v>0</v>
      </c>
      <c r="E25" s="39">
        <v>4</v>
      </c>
      <c r="F25" s="39">
        <v>0</v>
      </c>
      <c r="G25" s="39">
        <v>0</v>
      </c>
      <c r="H25" s="39">
        <v>0</v>
      </c>
      <c r="I25" s="38">
        <f t="shared" si="1"/>
        <v>7</v>
      </c>
      <c r="J25" s="40">
        <f t="shared" si="2"/>
        <v>6.666666666666667</v>
      </c>
    </row>
    <row r="26" spans="1:10" ht="15.5">
      <c r="A26" s="36">
        <v>2015</v>
      </c>
      <c r="B26" s="39">
        <v>3</v>
      </c>
      <c r="C26" s="39">
        <v>1</v>
      </c>
      <c r="D26" s="39">
        <v>0</v>
      </c>
      <c r="E26" s="39">
        <v>0</v>
      </c>
      <c r="F26" s="39">
        <v>0</v>
      </c>
      <c r="G26" s="39">
        <v>0</v>
      </c>
      <c r="H26" s="39">
        <v>0</v>
      </c>
      <c r="I26" s="38">
        <f t="shared" si="1"/>
        <v>4</v>
      </c>
      <c r="J26" s="40">
        <f t="shared" si="2"/>
        <v>7.666666666666667</v>
      </c>
    </row>
    <row r="27" spans="1:10" ht="15.5">
      <c r="A27" s="36">
        <v>2016</v>
      </c>
      <c r="B27" s="39">
        <v>3</v>
      </c>
      <c r="C27" s="39">
        <v>1</v>
      </c>
      <c r="D27" s="39">
        <v>1</v>
      </c>
      <c r="E27" s="39">
        <v>7</v>
      </c>
      <c r="F27" s="39">
        <v>0</v>
      </c>
      <c r="G27" s="39">
        <v>0</v>
      </c>
      <c r="H27" s="39">
        <v>0</v>
      </c>
      <c r="I27" s="38">
        <f t="shared" si="1"/>
        <v>12</v>
      </c>
      <c r="J27" s="40">
        <f t="shared" si="2"/>
        <v>6</v>
      </c>
    </row>
    <row r="28" spans="1:10" ht="15.5">
      <c r="A28" s="36">
        <v>2017</v>
      </c>
      <c r="B28" s="39">
        <v>2</v>
      </c>
      <c r="C28" s="39">
        <v>0</v>
      </c>
      <c r="D28" s="39">
        <v>0</v>
      </c>
      <c r="E28" s="39">
        <v>0</v>
      </c>
      <c r="F28" s="39">
        <v>0</v>
      </c>
      <c r="G28" s="39">
        <v>0</v>
      </c>
      <c r="H28" s="39">
        <v>0</v>
      </c>
      <c r="I28" s="38">
        <f t="shared" si="1"/>
        <v>2</v>
      </c>
      <c r="J28" s="40">
        <f t="shared" si="2"/>
        <v>5.666666666666667</v>
      </c>
    </row>
    <row r="29" spans="1:10" ht="15.5">
      <c r="A29" s="36">
        <v>2018</v>
      </c>
      <c r="B29" s="39">
        <v>2</v>
      </c>
      <c r="C29" s="39">
        <v>0</v>
      </c>
      <c r="D29" s="39">
        <v>0</v>
      </c>
      <c r="E29" s="39">
        <v>0</v>
      </c>
      <c r="F29" s="39">
        <v>0</v>
      </c>
      <c r="G29" s="39">
        <v>0</v>
      </c>
      <c r="H29" s="39">
        <v>1</v>
      </c>
      <c r="I29" s="38">
        <f t="shared" si="1"/>
        <v>3</v>
      </c>
      <c r="J29" s="40">
        <f t="shared" si="2"/>
        <v>2.3333333333333335</v>
      </c>
    </row>
    <row r="30" spans="1:10" ht="15.5">
      <c r="A30" s="36">
        <v>2019</v>
      </c>
      <c r="B30" s="39">
        <v>2</v>
      </c>
      <c r="C30" s="39">
        <v>0</v>
      </c>
      <c r="D30" s="39">
        <v>0</v>
      </c>
      <c r="E30" s="39">
        <v>0</v>
      </c>
      <c r="F30" s="39">
        <v>0</v>
      </c>
      <c r="G30" s="39">
        <v>0</v>
      </c>
      <c r="H30" s="39">
        <v>0</v>
      </c>
      <c r="I30" s="38">
        <f t="shared" si="1"/>
        <v>2</v>
      </c>
      <c r="J30" s="40">
        <f t="shared" si="2"/>
        <v>3.6666666666666665</v>
      </c>
    </row>
    <row r="31" spans="1:10" ht="15.5">
      <c r="A31" s="36">
        <v>2020</v>
      </c>
      <c r="B31" s="39">
        <v>3</v>
      </c>
      <c r="C31" s="39">
        <v>1</v>
      </c>
      <c r="D31" s="39">
        <v>0</v>
      </c>
      <c r="E31" s="39">
        <v>2</v>
      </c>
      <c r="F31" s="39">
        <v>0</v>
      </c>
      <c r="G31" s="39">
        <v>0</v>
      </c>
      <c r="H31" s="39">
        <v>0</v>
      </c>
      <c r="I31" s="38">
        <f t="shared" si="1"/>
        <v>6</v>
      </c>
      <c r="J31" s="40">
        <f t="shared" si="2"/>
        <v>4.333333333333333</v>
      </c>
    </row>
    <row r="32" spans="1:10" ht="15.5">
      <c r="A32" s="36">
        <v>2021</v>
      </c>
      <c r="B32" s="39">
        <v>1</v>
      </c>
      <c r="C32" s="39">
        <v>1</v>
      </c>
      <c r="D32" s="39">
        <v>0</v>
      </c>
      <c r="E32" s="39">
        <v>2</v>
      </c>
      <c r="F32" s="39">
        <v>0</v>
      </c>
      <c r="G32" s="39">
        <v>0</v>
      </c>
      <c r="H32" s="39">
        <v>1</v>
      </c>
      <c r="I32" s="38">
        <f t="shared" ref="I32:I34" si="3">SUM(B32:H32)</f>
        <v>5</v>
      </c>
      <c r="J32" s="40">
        <f t="shared" si="2"/>
        <v>4.666666666666667</v>
      </c>
    </row>
    <row r="33" spans="1:10" ht="15.5">
      <c r="A33" s="36">
        <v>2022</v>
      </c>
      <c r="B33" s="39">
        <v>1</v>
      </c>
      <c r="C33" s="39">
        <v>0</v>
      </c>
      <c r="D33" s="39">
        <v>0</v>
      </c>
      <c r="E33" s="39">
        <v>1</v>
      </c>
      <c r="F33" s="39"/>
      <c r="G33" s="39"/>
      <c r="H33" s="39">
        <v>1</v>
      </c>
      <c r="I33" s="38">
        <f t="shared" si="3"/>
        <v>3</v>
      </c>
      <c r="J33" s="40">
        <f t="shared" si="2"/>
        <v>4.333333333333333</v>
      </c>
    </row>
    <row r="34" spans="1:10" ht="15.5">
      <c r="A34" s="36" t="s">
        <v>269</v>
      </c>
      <c r="B34" s="39">
        <v>2</v>
      </c>
      <c r="C34" s="39">
        <v>1</v>
      </c>
      <c r="D34" s="39">
        <v>0</v>
      </c>
      <c r="E34" s="39">
        <v>2</v>
      </c>
      <c r="F34" s="39"/>
      <c r="G34" s="39"/>
      <c r="H34" s="39">
        <v>0</v>
      </c>
      <c r="I34" s="38">
        <f t="shared" si="3"/>
        <v>5</v>
      </c>
      <c r="J34" s="40"/>
    </row>
    <row r="35" spans="1:10" ht="27.75" customHeight="1">
      <c r="A35" s="36" t="s">
        <v>178</v>
      </c>
      <c r="B35" s="41">
        <f>AVERAGE(B25:B29)</f>
        <v>2.6</v>
      </c>
      <c r="C35" s="41">
        <f t="shared" ref="C35:I35" si="4">AVERAGE(C25:C29)</f>
        <v>0.4</v>
      </c>
      <c r="D35" s="41">
        <f t="shared" si="4"/>
        <v>0.2</v>
      </c>
      <c r="E35" s="41">
        <f t="shared" si="4"/>
        <v>2.2000000000000002</v>
      </c>
      <c r="F35" s="41">
        <f t="shared" si="4"/>
        <v>0</v>
      </c>
      <c r="G35" s="41">
        <f t="shared" si="4"/>
        <v>0</v>
      </c>
      <c r="H35" s="41">
        <f t="shared" si="4"/>
        <v>0.2</v>
      </c>
      <c r="I35" s="41">
        <f t="shared" si="4"/>
        <v>5.6</v>
      </c>
      <c r="J35" s="30"/>
    </row>
    <row r="36" spans="1:10" ht="24.75" customHeight="1">
      <c r="A36" s="36" t="s">
        <v>275</v>
      </c>
      <c r="B36" s="37"/>
      <c r="C36" s="37"/>
      <c r="D36" s="37"/>
      <c r="E36" s="37"/>
      <c r="F36" s="37"/>
      <c r="G36" s="37"/>
      <c r="H36" s="37"/>
      <c r="I36" s="37"/>
      <c r="J36" s="41">
        <f>J33</f>
        <v>4.333333333333333</v>
      </c>
    </row>
    <row r="37" spans="1:10" ht="47.25" customHeight="1">
      <c r="A37" s="44" t="s">
        <v>276</v>
      </c>
      <c r="B37" s="37"/>
      <c r="C37" s="37"/>
      <c r="D37" s="37"/>
      <c r="E37" s="37"/>
      <c r="F37" s="37"/>
      <c r="G37" s="37"/>
      <c r="H37" s="37"/>
      <c r="I37" s="37"/>
      <c r="J37" s="42">
        <f>(J36-I35)/I35</f>
        <v>-0.22619047619047619</v>
      </c>
    </row>
    <row r="38" spans="1:10" ht="15.5">
      <c r="A38" s="29"/>
      <c r="B38" s="30"/>
      <c r="C38" s="30"/>
      <c r="D38" s="30"/>
      <c r="E38" s="30"/>
      <c r="F38" s="30"/>
      <c r="G38" s="30"/>
      <c r="H38" s="30"/>
      <c r="I38" s="30"/>
      <c r="J38" s="30"/>
    </row>
  </sheetData>
  <phoneticPr fontId="38" type="noConversion"/>
  <pageMargins left="0.7" right="0.7" top="0.75" bottom="0.75" header="0.3" footer="0.3"/>
  <pageSetup paperSize="9" scale="57"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election activeCell="I25" sqref="I25:I34"/>
    </sheetView>
  </sheetViews>
  <sheetFormatPr defaultRowHeight="14.5"/>
  <cols>
    <col min="1" max="1" width="26.81640625" customWidth="1"/>
    <col min="2" max="2" width="13.54296875" customWidth="1"/>
    <col min="3" max="3" width="14" customWidth="1"/>
    <col min="4" max="4" width="14.26953125" customWidth="1"/>
    <col min="6" max="6" width="13.453125" customWidth="1"/>
    <col min="7" max="7" width="17.54296875" customWidth="1"/>
    <col min="8" max="8" width="17.1796875" customWidth="1"/>
    <col min="9" max="9" width="16.453125" customWidth="1"/>
  </cols>
  <sheetData>
    <row r="1" spans="1:11" ht="18.5">
      <c r="A1" s="27" t="s">
        <v>277</v>
      </c>
      <c r="C1" s="29"/>
      <c r="D1" s="29"/>
      <c r="E1" s="29"/>
      <c r="F1" s="29"/>
      <c r="G1" s="29"/>
      <c r="H1" s="29"/>
      <c r="I1" s="29"/>
    </row>
    <row r="2" spans="1:11" ht="15.5">
      <c r="A2" s="24" t="s">
        <v>173</v>
      </c>
      <c r="C2" s="29"/>
      <c r="D2" s="29"/>
      <c r="E2" s="29"/>
      <c r="F2" s="29"/>
      <c r="G2" s="29"/>
      <c r="H2" s="29"/>
      <c r="I2" s="29"/>
    </row>
    <row r="3" spans="1:11" ht="15.5">
      <c r="A3" s="28" t="s">
        <v>3</v>
      </c>
      <c r="B3" s="31" t="s">
        <v>6</v>
      </c>
      <c r="C3" s="31" t="s">
        <v>7</v>
      </c>
      <c r="D3" s="31" t="s">
        <v>79</v>
      </c>
      <c r="E3" s="31" t="s">
        <v>9</v>
      </c>
      <c r="F3" s="31" t="s">
        <v>10</v>
      </c>
      <c r="G3" s="31" t="s">
        <v>82</v>
      </c>
      <c r="H3" s="31" t="s">
        <v>87</v>
      </c>
      <c r="I3" s="31" t="s">
        <v>80</v>
      </c>
    </row>
    <row r="4" spans="1:11" ht="15.5">
      <c r="A4" s="36" t="s">
        <v>77</v>
      </c>
      <c r="B4" s="51">
        <f t="shared" ref="B4:I4" si="0">AVERAGE(B5:B9)</f>
        <v>545.79999999999995</v>
      </c>
      <c r="C4" s="51">
        <f t="shared" si="0"/>
        <v>96.4</v>
      </c>
      <c r="D4" s="51">
        <f t="shared" si="0"/>
        <v>5.4</v>
      </c>
      <c r="E4" s="51">
        <f t="shared" si="0"/>
        <v>136.19999999999999</v>
      </c>
      <c r="F4" s="51">
        <f t="shared" si="0"/>
        <v>10.199999999999999</v>
      </c>
      <c r="G4" s="51">
        <f t="shared" si="0"/>
        <v>8</v>
      </c>
      <c r="H4" s="51">
        <f t="shared" si="0"/>
        <v>10</v>
      </c>
      <c r="I4" s="51">
        <f t="shared" si="0"/>
        <v>812</v>
      </c>
    </row>
    <row r="5" spans="1:11" ht="24.75" customHeight="1">
      <c r="A5" s="36">
        <v>1994</v>
      </c>
      <c r="B5" s="52">
        <v>656</v>
      </c>
      <c r="C5" s="52">
        <v>140</v>
      </c>
      <c r="D5" s="52">
        <v>5</v>
      </c>
      <c r="E5" s="52">
        <v>151</v>
      </c>
      <c r="F5" s="52">
        <v>20</v>
      </c>
      <c r="G5" s="52">
        <v>12</v>
      </c>
      <c r="H5" s="52">
        <v>8</v>
      </c>
      <c r="I5" s="51">
        <f t="shared" ref="I5:I34" si="1">SUM(B5:H5)</f>
        <v>992</v>
      </c>
    </row>
    <row r="6" spans="1:11" ht="15.5">
      <c r="A6" s="36">
        <v>1995</v>
      </c>
      <c r="B6" s="52">
        <v>622</v>
      </c>
      <c r="C6" s="52">
        <v>110</v>
      </c>
      <c r="D6" s="52">
        <v>7</v>
      </c>
      <c r="E6" s="52">
        <v>142</v>
      </c>
      <c r="F6" s="52">
        <v>9</v>
      </c>
      <c r="G6" s="52">
        <v>13</v>
      </c>
      <c r="H6" s="52">
        <v>17</v>
      </c>
      <c r="I6" s="51">
        <f t="shared" si="1"/>
        <v>920</v>
      </c>
    </row>
    <row r="7" spans="1:11" ht="15.5">
      <c r="A7" s="36">
        <v>1996</v>
      </c>
      <c r="B7" s="52">
        <v>524</v>
      </c>
      <c r="C7" s="52">
        <v>94</v>
      </c>
      <c r="D7" s="52">
        <v>3</v>
      </c>
      <c r="E7" s="52">
        <v>115</v>
      </c>
      <c r="F7" s="52">
        <v>14</v>
      </c>
      <c r="G7" s="52">
        <v>3</v>
      </c>
      <c r="H7" s="52">
        <v>10</v>
      </c>
      <c r="I7" s="51">
        <f t="shared" si="1"/>
        <v>763</v>
      </c>
    </row>
    <row r="8" spans="1:11" ht="15.5">
      <c r="A8" s="36">
        <v>1997</v>
      </c>
      <c r="B8" s="52">
        <v>490</v>
      </c>
      <c r="C8" s="52">
        <v>77</v>
      </c>
      <c r="D8" s="52">
        <v>4</v>
      </c>
      <c r="E8" s="52">
        <v>129</v>
      </c>
      <c r="F8" s="52">
        <v>3</v>
      </c>
      <c r="G8" s="52">
        <v>6</v>
      </c>
      <c r="H8" s="52">
        <v>10</v>
      </c>
      <c r="I8" s="51">
        <f t="shared" si="1"/>
        <v>719</v>
      </c>
    </row>
    <row r="9" spans="1:11" ht="15.5">
      <c r="A9" s="36">
        <v>1998</v>
      </c>
      <c r="B9" s="52">
        <v>437</v>
      </c>
      <c r="C9" s="52">
        <v>61</v>
      </c>
      <c r="D9" s="52">
        <v>8</v>
      </c>
      <c r="E9" s="52">
        <v>144</v>
      </c>
      <c r="F9" s="52">
        <v>5</v>
      </c>
      <c r="G9" s="52">
        <v>6</v>
      </c>
      <c r="H9" s="52">
        <v>5</v>
      </c>
      <c r="I9" s="51">
        <f t="shared" si="1"/>
        <v>666</v>
      </c>
    </row>
    <row r="10" spans="1:11" ht="15.5">
      <c r="A10" s="36">
        <v>1999</v>
      </c>
      <c r="B10" s="52">
        <v>413</v>
      </c>
      <c r="C10" s="52">
        <v>68</v>
      </c>
      <c r="D10" s="52">
        <v>5</v>
      </c>
      <c r="E10" s="52">
        <v>102</v>
      </c>
      <c r="F10" s="52">
        <v>2</v>
      </c>
      <c r="G10" s="52">
        <v>2</v>
      </c>
      <c r="H10" s="52">
        <v>8</v>
      </c>
      <c r="I10" s="51">
        <f t="shared" si="1"/>
        <v>600</v>
      </c>
    </row>
    <row r="11" spans="1:11" ht="15.5">
      <c r="A11" s="36">
        <v>2000</v>
      </c>
      <c r="B11" s="52">
        <v>365</v>
      </c>
      <c r="C11" s="52">
        <v>61</v>
      </c>
      <c r="D11" s="52">
        <v>7</v>
      </c>
      <c r="E11" s="52">
        <v>90</v>
      </c>
      <c r="F11" s="52">
        <v>7</v>
      </c>
      <c r="G11" s="52">
        <v>5</v>
      </c>
      <c r="H11" s="52">
        <v>5</v>
      </c>
      <c r="I11" s="51">
        <f t="shared" si="1"/>
        <v>540</v>
      </c>
    </row>
    <row r="12" spans="1:11" ht="15.5">
      <c r="A12" s="36">
        <v>2001</v>
      </c>
      <c r="B12" s="52">
        <v>339</v>
      </c>
      <c r="C12" s="52">
        <v>52</v>
      </c>
      <c r="D12" s="52">
        <v>7</v>
      </c>
      <c r="E12" s="52">
        <v>108</v>
      </c>
      <c r="F12" s="52">
        <v>5</v>
      </c>
      <c r="G12" s="52">
        <v>6</v>
      </c>
      <c r="H12" s="52">
        <v>7</v>
      </c>
      <c r="I12" s="51">
        <f t="shared" si="1"/>
        <v>524</v>
      </c>
    </row>
    <row r="13" spans="1:11" ht="15.5">
      <c r="A13" s="36">
        <v>2002</v>
      </c>
      <c r="B13" s="52">
        <v>328</v>
      </c>
      <c r="C13" s="52">
        <v>46</v>
      </c>
      <c r="D13" s="52">
        <v>7</v>
      </c>
      <c r="E13" s="52">
        <v>109</v>
      </c>
      <c r="F13" s="52">
        <v>9</v>
      </c>
      <c r="G13" s="52">
        <v>7</v>
      </c>
      <c r="H13" s="52">
        <v>7</v>
      </c>
      <c r="I13" s="51">
        <f t="shared" si="1"/>
        <v>513</v>
      </c>
    </row>
    <row r="14" spans="1:11" ht="15.5">
      <c r="A14" s="82" t="s">
        <v>176</v>
      </c>
      <c r="B14" s="83">
        <v>268</v>
      </c>
      <c r="C14" s="83">
        <v>46</v>
      </c>
      <c r="D14" s="83">
        <v>5</v>
      </c>
      <c r="E14" s="83">
        <v>83</v>
      </c>
      <c r="F14" s="83">
        <v>5</v>
      </c>
      <c r="G14" s="83">
        <v>2</v>
      </c>
      <c r="H14" s="83">
        <v>6</v>
      </c>
      <c r="I14" s="84">
        <f t="shared" si="1"/>
        <v>415</v>
      </c>
      <c r="K14" s="77"/>
    </row>
    <row r="15" spans="1:11" ht="15.5">
      <c r="A15" s="36">
        <v>2004</v>
      </c>
      <c r="B15" s="52">
        <v>416.7</v>
      </c>
      <c r="C15" s="52">
        <v>74</v>
      </c>
      <c r="D15" s="52">
        <v>12.1</v>
      </c>
      <c r="E15" s="52">
        <v>136.30000000000001</v>
      </c>
      <c r="F15" s="52">
        <v>7.2</v>
      </c>
      <c r="G15" s="52">
        <v>3.7</v>
      </c>
      <c r="H15" s="52">
        <v>6.7</v>
      </c>
      <c r="I15" s="51">
        <f t="shared" si="1"/>
        <v>656.70000000000016</v>
      </c>
    </row>
    <row r="16" spans="1:11" ht="15.5">
      <c r="A16" s="36">
        <v>2005</v>
      </c>
      <c r="B16" s="52">
        <v>401.1</v>
      </c>
      <c r="C16" s="52">
        <v>53.8</v>
      </c>
      <c r="D16" s="52">
        <v>14.1</v>
      </c>
      <c r="E16" s="52">
        <v>122.7</v>
      </c>
      <c r="F16" s="52">
        <v>9.6999999999999993</v>
      </c>
      <c r="G16" s="52">
        <v>1.5</v>
      </c>
      <c r="H16" s="52">
        <v>7.2</v>
      </c>
      <c r="I16" s="51">
        <f t="shared" si="1"/>
        <v>610.10000000000014</v>
      </c>
    </row>
    <row r="17" spans="1:9" ht="15.5">
      <c r="A17" s="36">
        <v>2006</v>
      </c>
      <c r="B17" s="52">
        <v>378.8</v>
      </c>
      <c r="C17" s="52">
        <v>61.4</v>
      </c>
      <c r="D17" s="52">
        <v>14.5</v>
      </c>
      <c r="E17" s="52">
        <v>107.5</v>
      </c>
      <c r="F17" s="52">
        <v>8.9</v>
      </c>
      <c r="G17" s="52">
        <v>0.5</v>
      </c>
      <c r="H17" s="52">
        <v>2.8</v>
      </c>
      <c r="I17" s="51">
        <f t="shared" si="1"/>
        <v>574.4</v>
      </c>
    </row>
    <row r="18" spans="1:9" ht="15.5">
      <c r="A18" s="36">
        <v>2007</v>
      </c>
      <c r="B18" s="52">
        <v>305.7</v>
      </c>
      <c r="C18" s="52">
        <v>51.3</v>
      </c>
      <c r="D18" s="52">
        <v>6.4</v>
      </c>
      <c r="E18" s="52">
        <v>101.7</v>
      </c>
      <c r="F18" s="52">
        <v>4.7</v>
      </c>
      <c r="G18" s="52">
        <v>1.6</v>
      </c>
      <c r="H18" s="52">
        <v>5.8</v>
      </c>
      <c r="I18" s="51">
        <f t="shared" si="1"/>
        <v>477.2</v>
      </c>
    </row>
    <row r="19" spans="1:9" ht="15.5">
      <c r="A19" s="36">
        <v>2008</v>
      </c>
      <c r="B19" s="52">
        <v>304.7</v>
      </c>
      <c r="C19" s="52">
        <v>37.9</v>
      </c>
      <c r="D19" s="52">
        <v>6.9</v>
      </c>
      <c r="E19" s="52">
        <v>97.6</v>
      </c>
      <c r="F19" s="52">
        <v>6.3</v>
      </c>
      <c r="G19" s="52">
        <v>1.6</v>
      </c>
      <c r="H19" s="52">
        <v>6.1</v>
      </c>
      <c r="I19" s="51">
        <f t="shared" si="1"/>
        <v>461.09999999999997</v>
      </c>
    </row>
    <row r="20" spans="1:9" ht="15.5">
      <c r="A20" s="36">
        <v>2009</v>
      </c>
      <c r="B20" s="52">
        <v>249.2</v>
      </c>
      <c r="C20" s="52">
        <v>45.1</v>
      </c>
      <c r="D20" s="52">
        <v>4.5999999999999996</v>
      </c>
      <c r="E20" s="52">
        <v>104.3</v>
      </c>
      <c r="F20" s="52">
        <v>4.8</v>
      </c>
      <c r="G20" s="52">
        <v>1.5</v>
      </c>
      <c r="H20" s="52">
        <v>8.1</v>
      </c>
      <c r="I20" s="51">
        <f t="shared" si="1"/>
        <v>417.60000000000008</v>
      </c>
    </row>
    <row r="21" spans="1:9" ht="15.5">
      <c r="A21" s="36">
        <v>2010</v>
      </c>
      <c r="B21" s="52">
        <v>241.4</v>
      </c>
      <c r="C21" s="52">
        <v>42.7</v>
      </c>
      <c r="D21" s="52">
        <v>4.5999999999999996</v>
      </c>
      <c r="E21" s="52">
        <v>79.8</v>
      </c>
      <c r="F21" s="52">
        <v>8.4</v>
      </c>
      <c r="G21" s="52">
        <v>0.3</v>
      </c>
      <c r="H21" s="52">
        <v>1.5</v>
      </c>
      <c r="I21" s="51">
        <f t="shared" si="1"/>
        <v>378.70000000000005</v>
      </c>
    </row>
    <row r="22" spans="1:9" ht="15.5">
      <c r="A22" s="36">
        <v>2011</v>
      </c>
      <c r="B22" s="52">
        <v>232.2</v>
      </c>
      <c r="C22" s="52">
        <v>41.3</v>
      </c>
      <c r="D22" s="52">
        <v>3.5</v>
      </c>
      <c r="E22" s="52">
        <v>68.900000000000006</v>
      </c>
      <c r="F22" s="52">
        <v>6.4</v>
      </c>
      <c r="G22" s="52">
        <v>0.2</v>
      </c>
      <c r="H22" s="52">
        <v>1.9</v>
      </c>
      <c r="I22" s="51">
        <f t="shared" si="1"/>
        <v>354.39999999999992</v>
      </c>
    </row>
    <row r="23" spans="1:9" ht="15.5">
      <c r="A23" s="36">
        <v>2012</v>
      </c>
      <c r="B23" s="52">
        <v>203.4</v>
      </c>
      <c r="C23" s="52">
        <v>37.299999999999997</v>
      </c>
      <c r="D23" s="52">
        <v>3.3</v>
      </c>
      <c r="E23" s="52">
        <v>68.400000000000006</v>
      </c>
      <c r="F23" s="52">
        <v>3.2</v>
      </c>
      <c r="G23" s="52">
        <v>5.8</v>
      </c>
      <c r="H23" s="52">
        <v>1.1000000000000001</v>
      </c>
      <c r="I23" s="51">
        <f t="shared" si="1"/>
        <v>322.5</v>
      </c>
    </row>
    <row r="24" spans="1:9" ht="15.5">
      <c r="A24" s="36">
        <v>2013</v>
      </c>
      <c r="B24" s="52">
        <v>161.1</v>
      </c>
      <c r="C24" s="52">
        <v>27.4</v>
      </c>
      <c r="D24" s="52">
        <v>1.9</v>
      </c>
      <c r="E24" s="52">
        <v>63.2</v>
      </c>
      <c r="F24" s="52">
        <v>6</v>
      </c>
      <c r="G24" s="52">
        <v>0.6</v>
      </c>
      <c r="H24" s="52">
        <v>3.1</v>
      </c>
      <c r="I24" s="51">
        <f t="shared" si="1"/>
        <v>263.30000000000007</v>
      </c>
    </row>
    <row r="25" spans="1:9" ht="15.5">
      <c r="A25" s="36">
        <v>2014</v>
      </c>
      <c r="B25" s="52">
        <v>188.5</v>
      </c>
      <c r="C25" s="52">
        <v>29.3</v>
      </c>
      <c r="D25" s="52">
        <v>6.9</v>
      </c>
      <c r="E25" s="52">
        <v>53.4</v>
      </c>
      <c r="F25" s="52">
        <v>3.6</v>
      </c>
      <c r="G25" s="52">
        <v>1.6</v>
      </c>
      <c r="H25" s="52">
        <v>3.5</v>
      </c>
      <c r="I25" s="51">
        <f t="shared" si="1"/>
        <v>286.80000000000007</v>
      </c>
    </row>
    <row r="26" spans="1:9" ht="15.5">
      <c r="A26" s="36">
        <v>2015</v>
      </c>
      <c r="B26" s="52">
        <v>167.1</v>
      </c>
      <c r="C26" s="52">
        <v>21.3</v>
      </c>
      <c r="D26" s="52">
        <v>1</v>
      </c>
      <c r="E26" s="52">
        <v>53.9</v>
      </c>
      <c r="F26" s="52">
        <v>4.3</v>
      </c>
      <c r="G26" s="52">
        <v>0.5</v>
      </c>
      <c r="H26" s="52">
        <v>2</v>
      </c>
      <c r="I26" s="51">
        <f t="shared" si="1"/>
        <v>250.10000000000002</v>
      </c>
    </row>
    <row r="27" spans="1:9" ht="15.5">
      <c r="A27" s="36">
        <v>2016</v>
      </c>
      <c r="B27" s="52">
        <v>177.7</v>
      </c>
      <c r="C27" s="52">
        <v>15.7</v>
      </c>
      <c r="D27" s="52">
        <v>4.7</v>
      </c>
      <c r="E27" s="52">
        <v>73.599999999999994</v>
      </c>
      <c r="F27" s="52">
        <v>3.4</v>
      </c>
      <c r="G27" s="52">
        <v>3.3</v>
      </c>
      <c r="H27" s="52">
        <v>0.4</v>
      </c>
      <c r="I27" s="51">
        <f t="shared" si="1"/>
        <v>278.7999999999999</v>
      </c>
    </row>
    <row r="28" spans="1:9" ht="15.5">
      <c r="A28" s="36">
        <v>2017</v>
      </c>
      <c r="B28" s="52">
        <v>164.4</v>
      </c>
      <c r="C28" s="52">
        <v>20.7</v>
      </c>
      <c r="D28" s="52">
        <v>4</v>
      </c>
      <c r="E28" s="52">
        <v>52.9</v>
      </c>
      <c r="F28" s="52">
        <v>7.3</v>
      </c>
      <c r="G28" s="52">
        <v>3.8</v>
      </c>
      <c r="H28" s="52">
        <v>1.5</v>
      </c>
      <c r="I28" s="51">
        <f t="shared" si="1"/>
        <v>254.60000000000002</v>
      </c>
    </row>
    <row r="29" spans="1:9" ht="15.5">
      <c r="A29" s="36">
        <v>2018</v>
      </c>
      <c r="B29" s="52">
        <v>143.69999999999999</v>
      </c>
      <c r="C29" s="52">
        <v>24.6</v>
      </c>
      <c r="D29" s="52">
        <v>1.8</v>
      </c>
      <c r="E29" s="52">
        <v>53.2</v>
      </c>
      <c r="F29" s="52">
        <v>1</v>
      </c>
      <c r="G29" s="52">
        <v>0.9</v>
      </c>
      <c r="H29" s="52">
        <v>1.5</v>
      </c>
      <c r="I29" s="51">
        <f t="shared" si="1"/>
        <v>226.70000000000002</v>
      </c>
    </row>
    <row r="30" spans="1:9" ht="15.5">
      <c r="A30" s="36">
        <v>2019</v>
      </c>
      <c r="B30" s="52">
        <v>145</v>
      </c>
      <c r="C30" s="52">
        <v>30</v>
      </c>
      <c r="D30" s="52">
        <v>3</v>
      </c>
      <c r="E30" s="52">
        <v>54.7</v>
      </c>
      <c r="F30" s="52">
        <v>1.4</v>
      </c>
      <c r="G30" s="52">
        <v>0.4</v>
      </c>
      <c r="H30" s="52">
        <v>1.3</v>
      </c>
      <c r="I30" s="51">
        <f t="shared" si="1"/>
        <v>235.8</v>
      </c>
    </row>
    <row r="31" spans="1:9" ht="15.5">
      <c r="A31" s="36">
        <v>2020</v>
      </c>
      <c r="B31" s="52">
        <v>80</v>
      </c>
      <c r="C31" s="52">
        <v>24</v>
      </c>
      <c r="D31" s="52">
        <v>4</v>
      </c>
      <c r="E31" s="52">
        <v>30</v>
      </c>
      <c r="F31" s="52">
        <v>1</v>
      </c>
      <c r="G31" s="52">
        <v>0</v>
      </c>
      <c r="H31" s="52">
        <v>5</v>
      </c>
      <c r="I31" s="51">
        <f t="shared" si="1"/>
        <v>144</v>
      </c>
    </row>
    <row r="32" spans="1:9" ht="15.5">
      <c r="A32" s="36">
        <v>2021</v>
      </c>
      <c r="B32" s="85">
        <v>94</v>
      </c>
      <c r="C32" s="85">
        <v>17</v>
      </c>
      <c r="D32" s="85">
        <v>1</v>
      </c>
      <c r="E32" s="85">
        <v>24</v>
      </c>
      <c r="F32" s="85">
        <v>2</v>
      </c>
      <c r="G32" s="85">
        <v>0</v>
      </c>
      <c r="H32" s="85">
        <v>2</v>
      </c>
      <c r="I32" s="51">
        <f t="shared" si="1"/>
        <v>140</v>
      </c>
    </row>
    <row r="33" spans="1:9" ht="15.5">
      <c r="A33" s="36">
        <v>2022</v>
      </c>
      <c r="B33" s="85">
        <v>115</v>
      </c>
      <c r="C33" s="85">
        <v>12</v>
      </c>
      <c r="D33" s="85">
        <v>5</v>
      </c>
      <c r="E33" s="85">
        <v>27</v>
      </c>
      <c r="F33" s="85">
        <v>6</v>
      </c>
      <c r="G33" s="85">
        <v>1</v>
      </c>
      <c r="H33" s="85">
        <v>10</v>
      </c>
      <c r="I33" s="51">
        <f t="shared" si="1"/>
        <v>176</v>
      </c>
    </row>
    <row r="34" spans="1:9" ht="15.5">
      <c r="A34" s="36">
        <v>2023</v>
      </c>
      <c r="B34" s="85">
        <v>107</v>
      </c>
      <c r="C34" s="85">
        <v>8</v>
      </c>
      <c r="D34" s="85">
        <v>2</v>
      </c>
      <c r="E34" s="85">
        <v>41</v>
      </c>
      <c r="F34" s="85">
        <v>10</v>
      </c>
      <c r="G34" s="85">
        <v>0</v>
      </c>
      <c r="H34" s="85">
        <v>7</v>
      </c>
      <c r="I34" s="51">
        <f t="shared" si="1"/>
        <v>175</v>
      </c>
    </row>
    <row r="35" spans="1:9" ht="26.25" customHeight="1">
      <c r="A35" s="134" t="s">
        <v>178</v>
      </c>
      <c r="B35" s="135"/>
      <c r="C35" s="135"/>
      <c r="D35" s="135"/>
      <c r="E35" s="135"/>
      <c r="F35" s="135"/>
      <c r="G35" s="135"/>
      <c r="H35" s="135"/>
      <c r="I35" s="136">
        <f>AVERAGE(I25:I29)</f>
        <v>259.40000000000003</v>
      </c>
    </row>
    <row r="36" spans="1:9" ht="31">
      <c r="A36" s="44" t="s">
        <v>278</v>
      </c>
      <c r="I36" s="127">
        <f>(I34-I35)/I35*100</f>
        <v>-32.536622976098698</v>
      </c>
    </row>
  </sheetData>
  <pageMargins left="0.7" right="0.7" top="0.75" bottom="0.75" header="0.3" footer="0.3"/>
  <pageSetup paperSize="9" scale="61"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zoomScaleNormal="100" workbookViewId="0"/>
  </sheetViews>
  <sheetFormatPr defaultColWidth="9.1796875" defaultRowHeight="15.5"/>
  <cols>
    <col min="1" max="1" width="24.7265625" style="53" customWidth="1"/>
    <col min="2" max="2" width="13.54296875" style="53" customWidth="1"/>
    <col min="3" max="3" width="14" style="53" customWidth="1"/>
    <col min="4" max="4" width="14.26953125" style="53" customWidth="1"/>
    <col min="5" max="5" width="12.7265625" style="53" customWidth="1"/>
    <col min="6" max="6" width="13.453125" style="53" customWidth="1"/>
    <col min="7" max="7" width="17.54296875" style="53" customWidth="1"/>
    <col min="8" max="8" width="17.1796875" style="53" customWidth="1"/>
    <col min="9" max="9" width="15.7265625" style="53" customWidth="1"/>
    <col min="10" max="10" width="14.81640625" style="53" customWidth="1"/>
    <col min="11" max="11" width="17.81640625" style="53" customWidth="1"/>
    <col min="12" max="16384" width="9.1796875" style="53"/>
  </cols>
  <sheetData>
    <row r="1" spans="1:11" ht="18.5">
      <c r="A1" s="27" t="s">
        <v>279</v>
      </c>
      <c r="C1" s="29"/>
      <c r="D1" s="29"/>
      <c r="E1" s="29"/>
      <c r="F1" s="29"/>
      <c r="G1" s="29"/>
      <c r="H1" s="29"/>
      <c r="I1" s="29"/>
      <c r="J1" s="29"/>
      <c r="K1" s="29"/>
    </row>
    <row r="2" spans="1:11">
      <c r="A2" s="24" t="s">
        <v>173</v>
      </c>
      <c r="C2" s="29"/>
      <c r="D2" s="29"/>
      <c r="E2" s="29"/>
      <c r="F2" s="29"/>
      <c r="G2" s="29"/>
      <c r="H2" s="29"/>
      <c r="I2" s="29"/>
      <c r="J2" s="29"/>
      <c r="K2" s="29"/>
    </row>
    <row r="3" spans="1:11" ht="63.75" customHeight="1">
      <c r="A3" s="28" t="s">
        <v>3</v>
      </c>
      <c r="B3" s="31" t="s">
        <v>6</v>
      </c>
      <c r="C3" s="31" t="s">
        <v>7</v>
      </c>
      <c r="D3" s="31" t="s">
        <v>79</v>
      </c>
      <c r="E3" s="31" t="s">
        <v>9</v>
      </c>
      <c r="F3" s="31" t="s">
        <v>10</v>
      </c>
      <c r="G3" s="31" t="s">
        <v>82</v>
      </c>
      <c r="H3" s="31" t="s">
        <v>87</v>
      </c>
      <c r="I3" s="31" t="s">
        <v>92</v>
      </c>
      <c r="J3" s="31" t="s">
        <v>93</v>
      </c>
      <c r="K3" s="31" t="s">
        <v>94</v>
      </c>
    </row>
    <row r="4" spans="1:11">
      <c r="A4" s="36" t="s">
        <v>88</v>
      </c>
      <c r="B4" s="51">
        <f t="shared" ref="B4:J4" si="0">SUM(B5:B9)/5</f>
        <v>3008.6</v>
      </c>
      <c r="C4" s="51">
        <f t="shared" si="0"/>
        <v>1034.4000000000001</v>
      </c>
      <c r="D4" s="51">
        <f t="shared" si="0"/>
        <v>579.6</v>
      </c>
      <c r="E4" s="51">
        <f t="shared" si="0"/>
        <v>10859.4</v>
      </c>
      <c r="F4" s="51">
        <f t="shared" si="0"/>
        <v>912.2</v>
      </c>
      <c r="G4" s="51">
        <f t="shared" si="0"/>
        <v>583</v>
      </c>
      <c r="H4" s="51">
        <f t="shared" si="0"/>
        <v>500.8</v>
      </c>
      <c r="I4" s="51">
        <f t="shared" si="0"/>
        <v>17478</v>
      </c>
      <c r="J4" s="51">
        <f t="shared" si="0"/>
        <v>37652.681599999996</v>
      </c>
      <c r="K4" s="54">
        <f t="shared" ref="K4:K33" si="1">100*I4/J4</f>
        <v>46.419004589569532</v>
      </c>
    </row>
    <row r="5" spans="1:11" ht="24.75" customHeight="1">
      <c r="A5" s="36">
        <v>1994</v>
      </c>
      <c r="B5" s="30">
        <v>3083</v>
      </c>
      <c r="C5" s="30">
        <v>1068</v>
      </c>
      <c r="D5" s="30">
        <v>577</v>
      </c>
      <c r="E5" s="30">
        <v>10123</v>
      </c>
      <c r="F5" s="30">
        <v>1084</v>
      </c>
      <c r="G5" s="30">
        <v>669</v>
      </c>
      <c r="H5" s="30">
        <v>398</v>
      </c>
      <c r="I5" s="32">
        <f t="shared" ref="I5:I31" si="2">SUM(B5:H5)</f>
        <v>17002</v>
      </c>
      <c r="J5" s="34">
        <v>36000</v>
      </c>
      <c r="K5" s="54">
        <f t="shared" si="1"/>
        <v>47.227777777777774</v>
      </c>
    </row>
    <row r="6" spans="1:11">
      <c r="A6" s="36">
        <v>1995</v>
      </c>
      <c r="B6" s="30">
        <v>3048</v>
      </c>
      <c r="C6" s="30">
        <v>1031</v>
      </c>
      <c r="D6" s="30">
        <v>576</v>
      </c>
      <c r="E6" s="30">
        <v>10321</v>
      </c>
      <c r="F6" s="30">
        <v>802</v>
      </c>
      <c r="G6" s="30">
        <v>579</v>
      </c>
      <c r="H6" s="30">
        <v>498</v>
      </c>
      <c r="I6" s="32">
        <f t="shared" si="2"/>
        <v>16855</v>
      </c>
      <c r="J6" s="34">
        <v>36736.975999999995</v>
      </c>
      <c r="K6" s="54">
        <f t="shared" si="1"/>
        <v>45.880205273291963</v>
      </c>
    </row>
    <row r="7" spans="1:11">
      <c r="A7" s="36">
        <v>1996</v>
      </c>
      <c r="B7" s="30">
        <v>3047</v>
      </c>
      <c r="C7" s="30">
        <v>1081</v>
      </c>
      <c r="D7" s="30">
        <v>550</v>
      </c>
      <c r="E7" s="30">
        <v>10740</v>
      </c>
      <c r="F7" s="30">
        <v>902</v>
      </c>
      <c r="G7" s="30">
        <v>499</v>
      </c>
      <c r="H7" s="30">
        <v>499</v>
      </c>
      <c r="I7" s="32">
        <f t="shared" si="2"/>
        <v>17318</v>
      </c>
      <c r="J7" s="34">
        <v>37776.764999999999</v>
      </c>
      <c r="K7" s="54">
        <f t="shared" si="1"/>
        <v>45.842993702610585</v>
      </c>
    </row>
    <row r="8" spans="1:11">
      <c r="A8" s="36">
        <v>1997</v>
      </c>
      <c r="B8" s="30">
        <v>2944</v>
      </c>
      <c r="C8" s="30">
        <v>1062</v>
      </c>
      <c r="D8" s="30">
        <v>590</v>
      </c>
      <c r="E8" s="30">
        <v>11669</v>
      </c>
      <c r="F8" s="30">
        <v>886</v>
      </c>
      <c r="G8" s="30">
        <v>525</v>
      </c>
      <c r="H8" s="30">
        <v>529</v>
      </c>
      <c r="I8" s="32">
        <f t="shared" si="2"/>
        <v>18205</v>
      </c>
      <c r="J8" s="34">
        <v>38581.169000000002</v>
      </c>
      <c r="K8" s="54">
        <f t="shared" si="1"/>
        <v>47.186232226400392</v>
      </c>
    </row>
    <row r="9" spans="1:11">
      <c r="A9" s="36">
        <v>1998</v>
      </c>
      <c r="B9" s="30">
        <v>2921</v>
      </c>
      <c r="C9" s="30">
        <v>930</v>
      </c>
      <c r="D9" s="30">
        <v>605</v>
      </c>
      <c r="E9" s="30">
        <v>11444</v>
      </c>
      <c r="F9" s="30">
        <v>887</v>
      </c>
      <c r="G9" s="30">
        <v>643</v>
      </c>
      <c r="H9" s="30">
        <v>580</v>
      </c>
      <c r="I9" s="32">
        <f t="shared" si="2"/>
        <v>18010</v>
      </c>
      <c r="J9" s="34">
        <v>39168.498</v>
      </c>
      <c r="K9" s="54">
        <f t="shared" si="1"/>
        <v>45.98082877724849</v>
      </c>
    </row>
    <row r="10" spans="1:11">
      <c r="A10" s="36">
        <v>1999</v>
      </c>
      <c r="B10" s="30">
        <v>2620</v>
      </c>
      <c r="C10" s="30">
        <v>828</v>
      </c>
      <c r="D10" s="30">
        <v>594</v>
      </c>
      <c r="E10" s="30">
        <v>10901</v>
      </c>
      <c r="F10" s="30">
        <v>841</v>
      </c>
      <c r="G10" s="30">
        <v>609</v>
      </c>
      <c r="H10" s="30">
        <v>534</v>
      </c>
      <c r="I10" s="32">
        <f t="shared" si="2"/>
        <v>16927</v>
      </c>
      <c r="J10" s="34">
        <v>39770.019</v>
      </c>
      <c r="K10" s="54">
        <f t="shared" si="1"/>
        <v>42.562212504851956</v>
      </c>
    </row>
    <row r="11" spans="1:11">
      <c r="A11" s="36">
        <v>2000</v>
      </c>
      <c r="B11" s="30">
        <v>2607</v>
      </c>
      <c r="C11" s="30">
        <v>708</v>
      </c>
      <c r="D11" s="30">
        <v>655</v>
      </c>
      <c r="E11" s="30">
        <v>10675</v>
      </c>
      <c r="F11" s="30">
        <v>854</v>
      </c>
      <c r="G11" s="30">
        <v>542</v>
      </c>
      <c r="H11" s="30">
        <v>582</v>
      </c>
      <c r="I11" s="32">
        <f t="shared" si="2"/>
        <v>16623</v>
      </c>
      <c r="J11" s="34">
        <v>39561</v>
      </c>
      <c r="K11" s="54">
        <f t="shared" si="1"/>
        <v>42.018654735724574</v>
      </c>
    </row>
    <row r="12" spans="1:11">
      <c r="A12" s="36">
        <v>2001</v>
      </c>
      <c r="B12" s="30">
        <v>2487</v>
      </c>
      <c r="C12" s="30">
        <v>745</v>
      </c>
      <c r="D12" s="30">
        <v>724</v>
      </c>
      <c r="E12" s="30">
        <v>10342</v>
      </c>
      <c r="F12" s="30">
        <v>761</v>
      </c>
      <c r="G12" s="30">
        <v>595</v>
      </c>
      <c r="H12" s="30">
        <v>499</v>
      </c>
      <c r="I12" s="32">
        <f t="shared" si="2"/>
        <v>16153</v>
      </c>
      <c r="J12" s="34">
        <v>40065</v>
      </c>
      <c r="K12" s="54">
        <f t="shared" si="1"/>
        <v>40.316984899538248</v>
      </c>
    </row>
    <row r="13" spans="1:11">
      <c r="A13" s="36">
        <v>2002</v>
      </c>
      <c r="B13" s="30">
        <v>2423</v>
      </c>
      <c r="C13" s="30">
        <v>676</v>
      </c>
      <c r="D13" s="30">
        <v>711</v>
      </c>
      <c r="E13" s="30">
        <v>10050</v>
      </c>
      <c r="F13" s="30">
        <v>801</v>
      </c>
      <c r="G13" s="30">
        <v>621</v>
      </c>
      <c r="H13" s="30">
        <v>460</v>
      </c>
      <c r="I13" s="32">
        <f t="shared" si="2"/>
        <v>15742</v>
      </c>
      <c r="J13" s="34">
        <v>41535</v>
      </c>
      <c r="K13" s="54">
        <f t="shared" si="1"/>
        <v>37.900565787889732</v>
      </c>
    </row>
    <row r="14" spans="1:11">
      <c r="A14" s="82" t="s">
        <v>176</v>
      </c>
      <c r="B14" s="86">
        <v>2215</v>
      </c>
      <c r="C14" s="86">
        <v>663</v>
      </c>
      <c r="D14" s="86">
        <v>697</v>
      </c>
      <c r="E14" s="86">
        <v>10055</v>
      </c>
      <c r="F14" s="86">
        <v>822</v>
      </c>
      <c r="G14" s="86">
        <v>537</v>
      </c>
      <c r="H14" s="86">
        <v>474</v>
      </c>
      <c r="I14" s="81">
        <f t="shared" si="2"/>
        <v>15463</v>
      </c>
      <c r="J14" s="80">
        <v>42038</v>
      </c>
      <c r="K14" s="87">
        <f t="shared" si="1"/>
        <v>36.783386459869639</v>
      </c>
    </row>
    <row r="15" spans="1:11">
      <c r="A15" s="36">
        <v>2004</v>
      </c>
      <c r="B15" s="30">
        <v>1836.1</v>
      </c>
      <c r="C15" s="30">
        <v>542.1</v>
      </c>
      <c r="D15" s="30">
        <v>439</v>
      </c>
      <c r="E15" s="30">
        <v>8994.4</v>
      </c>
      <c r="F15" s="30">
        <v>780.5</v>
      </c>
      <c r="G15" s="30">
        <v>484.8</v>
      </c>
      <c r="H15" s="30">
        <v>369.3</v>
      </c>
      <c r="I15" s="32">
        <f t="shared" si="2"/>
        <v>13446.199999999997</v>
      </c>
      <c r="J15" s="34">
        <v>42078</v>
      </c>
      <c r="K15" s="54">
        <f t="shared" si="1"/>
        <v>31.95541613194543</v>
      </c>
    </row>
    <row r="16" spans="1:11">
      <c r="A16" s="36">
        <v>2005</v>
      </c>
      <c r="B16" s="30">
        <v>1811.6</v>
      </c>
      <c r="C16" s="30">
        <v>539.4</v>
      </c>
      <c r="D16" s="30">
        <v>493.2</v>
      </c>
      <c r="E16" s="30">
        <v>8508.4</v>
      </c>
      <c r="F16" s="30">
        <v>717.1</v>
      </c>
      <c r="G16" s="30">
        <v>433.3</v>
      </c>
      <c r="H16" s="30">
        <v>428.9</v>
      </c>
      <c r="I16" s="32">
        <f t="shared" si="2"/>
        <v>12931.899999999998</v>
      </c>
      <c r="J16" s="34">
        <v>42086</v>
      </c>
      <c r="K16" s="54">
        <f t="shared" si="1"/>
        <v>30.727320249013918</v>
      </c>
    </row>
    <row r="17" spans="1:11">
      <c r="A17" s="36">
        <v>2006</v>
      </c>
      <c r="B17" s="30">
        <v>1646.3</v>
      </c>
      <c r="C17" s="30">
        <v>524.70000000000005</v>
      </c>
      <c r="D17" s="30">
        <v>473.3</v>
      </c>
      <c r="E17" s="30">
        <v>8272.6</v>
      </c>
      <c r="F17" s="30">
        <v>649.20000000000005</v>
      </c>
      <c r="G17" s="30">
        <v>422</v>
      </c>
      <c r="H17" s="30">
        <v>407.3</v>
      </c>
      <c r="I17" s="32">
        <f t="shared" si="2"/>
        <v>12395.400000000001</v>
      </c>
      <c r="J17" s="34">
        <v>43456</v>
      </c>
      <c r="K17" s="54">
        <f t="shared" si="1"/>
        <v>28.52402430044183</v>
      </c>
    </row>
    <row r="18" spans="1:11">
      <c r="A18" s="36">
        <v>2007</v>
      </c>
      <c r="B18" s="30">
        <v>1611.6</v>
      </c>
      <c r="C18" s="30">
        <v>463.2</v>
      </c>
      <c r="D18" s="30">
        <v>466.9</v>
      </c>
      <c r="E18" s="30">
        <v>7836</v>
      </c>
      <c r="F18" s="30">
        <v>533.20000000000005</v>
      </c>
      <c r="G18" s="30">
        <v>434.1</v>
      </c>
      <c r="H18" s="30">
        <v>377.5</v>
      </c>
      <c r="I18" s="32">
        <f t="shared" si="2"/>
        <v>11722.500000000002</v>
      </c>
      <c r="J18" s="34">
        <v>43988</v>
      </c>
      <c r="K18" s="54">
        <f t="shared" si="1"/>
        <v>26.649313449122495</v>
      </c>
    </row>
    <row r="19" spans="1:11">
      <c r="A19" s="36">
        <v>2008</v>
      </c>
      <c r="B19" s="30">
        <v>1507.1</v>
      </c>
      <c r="C19" s="30">
        <v>469.6</v>
      </c>
      <c r="D19" s="30">
        <v>445.8</v>
      </c>
      <c r="E19" s="30">
        <v>7484.9</v>
      </c>
      <c r="F19" s="30">
        <v>480.7</v>
      </c>
      <c r="G19" s="30">
        <v>406.9</v>
      </c>
      <c r="H19" s="30">
        <v>328.5</v>
      </c>
      <c r="I19" s="32">
        <f t="shared" si="2"/>
        <v>11123.5</v>
      </c>
      <c r="J19" s="34">
        <v>43799</v>
      </c>
      <c r="K19" s="54">
        <f t="shared" si="1"/>
        <v>25.396698554761524</v>
      </c>
    </row>
    <row r="20" spans="1:11">
      <c r="A20" s="36">
        <v>2009</v>
      </c>
      <c r="B20" s="30">
        <v>1291.8</v>
      </c>
      <c r="C20" s="30">
        <v>531.1</v>
      </c>
      <c r="D20" s="30">
        <v>464.9</v>
      </c>
      <c r="E20" s="30">
        <v>7442.9</v>
      </c>
      <c r="F20" s="30">
        <v>389.4</v>
      </c>
      <c r="G20" s="30">
        <v>369.8</v>
      </c>
      <c r="H20" s="30">
        <v>364.2</v>
      </c>
      <c r="I20" s="32">
        <f t="shared" si="2"/>
        <v>10854.1</v>
      </c>
      <c r="J20" s="34">
        <v>43566</v>
      </c>
      <c r="K20" s="54">
        <f t="shared" si="1"/>
        <v>24.914153238764175</v>
      </c>
    </row>
    <row r="21" spans="1:11">
      <c r="A21" s="36">
        <v>2010</v>
      </c>
      <c r="B21" s="30">
        <v>1201.7</v>
      </c>
      <c r="C21" s="30">
        <v>526</v>
      </c>
      <c r="D21" s="30">
        <v>358.1</v>
      </c>
      <c r="E21" s="30">
        <v>6597</v>
      </c>
      <c r="F21" s="30">
        <v>440.8</v>
      </c>
      <c r="G21" s="30">
        <v>341.2</v>
      </c>
      <c r="H21" s="30">
        <v>320.2</v>
      </c>
      <c r="I21" s="32">
        <f t="shared" si="2"/>
        <v>9785</v>
      </c>
      <c r="J21" s="34">
        <v>43160</v>
      </c>
      <c r="K21" s="54">
        <f t="shared" si="1"/>
        <v>22.671455050973123</v>
      </c>
    </row>
    <row r="22" spans="1:11">
      <c r="A22" s="36">
        <v>2011</v>
      </c>
      <c r="B22" s="30">
        <v>1193.0999999999999</v>
      </c>
      <c r="C22" s="30">
        <v>550</v>
      </c>
      <c r="D22" s="30">
        <v>355</v>
      </c>
      <c r="E22" s="30">
        <v>6256.9</v>
      </c>
      <c r="F22" s="30">
        <v>412.2</v>
      </c>
      <c r="G22" s="30">
        <v>338.1</v>
      </c>
      <c r="H22" s="30">
        <v>267.7</v>
      </c>
      <c r="I22" s="32">
        <f t="shared" si="2"/>
        <v>9373.0000000000018</v>
      </c>
      <c r="J22" s="34">
        <v>43085</v>
      </c>
      <c r="K22" s="54">
        <f t="shared" si="1"/>
        <v>21.754670999187656</v>
      </c>
    </row>
    <row r="23" spans="1:11">
      <c r="A23" s="36">
        <v>2012</v>
      </c>
      <c r="B23" s="30">
        <v>1134</v>
      </c>
      <c r="C23" s="30">
        <v>593</v>
      </c>
      <c r="D23" s="30">
        <v>363.2</v>
      </c>
      <c r="E23" s="30">
        <v>6016.5</v>
      </c>
      <c r="F23" s="30">
        <v>358.6</v>
      </c>
      <c r="G23" s="30">
        <v>361.9</v>
      </c>
      <c r="H23" s="30">
        <v>271.2</v>
      </c>
      <c r="I23" s="32">
        <f t="shared" si="2"/>
        <v>9098.4</v>
      </c>
      <c r="J23" s="34">
        <v>43498</v>
      </c>
      <c r="K23" s="54">
        <f t="shared" si="1"/>
        <v>20.916823762012047</v>
      </c>
    </row>
    <row r="24" spans="1:11">
      <c r="A24" s="36">
        <v>2013</v>
      </c>
      <c r="B24" s="30">
        <v>1017</v>
      </c>
      <c r="C24" s="30">
        <v>591.29999999999995</v>
      </c>
      <c r="D24" s="30">
        <v>345.1</v>
      </c>
      <c r="E24" s="30">
        <v>5545</v>
      </c>
      <c r="F24" s="30">
        <v>322.8</v>
      </c>
      <c r="G24" s="30">
        <v>342.5</v>
      </c>
      <c r="H24" s="30">
        <v>225.5</v>
      </c>
      <c r="I24" s="32">
        <f t="shared" si="2"/>
        <v>8389.2000000000007</v>
      </c>
      <c r="J24" s="34">
        <v>43711</v>
      </c>
      <c r="K24" s="54">
        <f t="shared" si="1"/>
        <v>19.19242295989568</v>
      </c>
    </row>
    <row r="25" spans="1:11">
      <c r="A25" s="36">
        <v>2014</v>
      </c>
      <c r="B25" s="30">
        <v>992</v>
      </c>
      <c r="C25" s="30">
        <v>593.5</v>
      </c>
      <c r="D25" s="30">
        <v>342.9</v>
      </c>
      <c r="E25" s="30">
        <v>5378.9</v>
      </c>
      <c r="F25" s="30">
        <v>234.4</v>
      </c>
      <c r="G25" s="30">
        <v>348.6</v>
      </c>
      <c r="H25" s="30">
        <v>232.9</v>
      </c>
      <c r="I25" s="32">
        <f t="shared" si="2"/>
        <v>8123.1999999999989</v>
      </c>
      <c r="J25" s="34">
        <v>44776</v>
      </c>
      <c r="K25" s="54">
        <f t="shared" si="1"/>
        <v>18.141861711631229</v>
      </c>
    </row>
    <row r="26" spans="1:11">
      <c r="A26" s="36">
        <v>2015</v>
      </c>
      <c r="B26" s="30">
        <v>956.5</v>
      </c>
      <c r="C26" s="30">
        <v>507.7</v>
      </c>
      <c r="D26" s="30">
        <v>326.60000000000002</v>
      </c>
      <c r="E26" s="30">
        <v>5387.7</v>
      </c>
      <c r="F26" s="30">
        <v>253.6</v>
      </c>
      <c r="G26" s="30">
        <v>362.2</v>
      </c>
      <c r="H26" s="30">
        <v>181.7</v>
      </c>
      <c r="I26" s="32">
        <f t="shared" si="2"/>
        <v>7976</v>
      </c>
      <c r="J26" s="55">
        <v>45374</v>
      </c>
      <c r="K26" s="54">
        <f t="shared" si="1"/>
        <v>17.578348834134086</v>
      </c>
    </row>
    <row r="27" spans="1:11">
      <c r="A27" s="36">
        <v>2016</v>
      </c>
      <c r="B27" s="30">
        <v>957.1</v>
      </c>
      <c r="C27" s="30">
        <v>508.9</v>
      </c>
      <c r="D27" s="30">
        <v>297.10000000000002</v>
      </c>
      <c r="E27" s="30">
        <v>5244.8</v>
      </c>
      <c r="F27" s="30">
        <v>227.8</v>
      </c>
      <c r="G27" s="30">
        <v>364.4</v>
      </c>
      <c r="H27" s="30">
        <v>206</v>
      </c>
      <c r="I27" s="32">
        <f t="shared" si="2"/>
        <v>7806.0999999999995</v>
      </c>
      <c r="J27" s="55">
        <v>46843</v>
      </c>
      <c r="K27" s="54">
        <f t="shared" si="1"/>
        <v>16.664389556603975</v>
      </c>
    </row>
    <row r="28" spans="1:11">
      <c r="A28" s="36">
        <v>2017</v>
      </c>
      <c r="B28" s="30">
        <v>730.3</v>
      </c>
      <c r="C28" s="30">
        <v>437.6</v>
      </c>
      <c r="D28" s="30">
        <v>216.5</v>
      </c>
      <c r="E28" s="30">
        <v>4448.1000000000004</v>
      </c>
      <c r="F28" s="30">
        <v>292.60000000000002</v>
      </c>
      <c r="G28" s="30">
        <v>310.60000000000002</v>
      </c>
      <c r="H28" s="30">
        <v>194.6</v>
      </c>
      <c r="I28" s="32">
        <f t="shared" si="2"/>
        <v>6630.3000000000011</v>
      </c>
      <c r="J28" s="55">
        <v>48045</v>
      </c>
      <c r="K28" s="54">
        <f t="shared" si="1"/>
        <v>13.800187324383392</v>
      </c>
    </row>
    <row r="29" spans="1:11">
      <c r="A29" s="36">
        <v>2018</v>
      </c>
      <c r="B29" s="30">
        <v>657.4</v>
      </c>
      <c r="C29" s="30">
        <v>375.3</v>
      </c>
      <c r="D29" s="30">
        <v>230.2</v>
      </c>
      <c r="E29" s="30">
        <v>3857.6</v>
      </c>
      <c r="F29" s="30">
        <v>169.1</v>
      </c>
      <c r="G29" s="30">
        <v>292.10000000000002</v>
      </c>
      <c r="H29" s="30">
        <v>129.6</v>
      </c>
      <c r="I29" s="32">
        <f t="shared" si="2"/>
        <v>5711.3000000000011</v>
      </c>
      <c r="J29" s="55">
        <v>48187</v>
      </c>
      <c r="K29" s="54">
        <f t="shared" si="1"/>
        <v>11.852366820926809</v>
      </c>
    </row>
    <row r="30" spans="1:11">
      <c r="A30" s="36">
        <v>2019</v>
      </c>
      <c r="B30" s="30">
        <v>612</v>
      </c>
      <c r="C30" s="30">
        <v>323</v>
      </c>
      <c r="D30" s="30">
        <v>176.7</v>
      </c>
      <c r="E30" s="30">
        <v>3309.4</v>
      </c>
      <c r="F30" s="30">
        <v>154.5</v>
      </c>
      <c r="G30" s="30">
        <v>206.6</v>
      </c>
      <c r="H30" s="30">
        <v>160.69999999999999</v>
      </c>
      <c r="I30" s="32">
        <f t="shared" si="2"/>
        <v>4942.9000000000005</v>
      </c>
      <c r="J30" s="55">
        <v>48713</v>
      </c>
      <c r="K30" s="54">
        <f t="shared" si="1"/>
        <v>10.146983351466755</v>
      </c>
    </row>
    <row r="31" spans="1:11">
      <c r="A31" s="36">
        <v>2020</v>
      </c>
      <c r="B31" s="30">
        <v>456</v>
      </c>
      <c r="C31" s="30">
        <v>352</v>
      </c>
      <c r="D31" s="30">
        <v>162</v>
      </c>
      <c r="E31" s="30">
        <v>2084</v>
      </c>
      <c r="F31" s="30">
        <v>66</v>
      </c>
      <c r="G31" s="30">
        <v>158</v>
      </c>
      <c r="H31" s="30">
        <v>108</v>
      </c>
      <c r="I31" s="32">
        <f t="shared" si="2"/>
        <v>3386</v>
      </c>
      <c r="J31" s="55">
        <v>37883</v>
      </c>
      <c r="K31" s="56">
        <f t="shared" si="1"/>
        <v>8.9380460892748719</v>
      </c>
    </row>
    <row r="32" spans="1:11">
      <c r="A32" s="36">
        <v>2021</v>
      </c>
      <c r="B32" s="30">
        <v>429</v>
      </c>
      <c r="C32" s="30">
        <v>305</v>
      </c>
      <c r="D32" s="30">
        <v>149</v>
      </c>
      <c r="E32" s="30">
        <v>2148</v>
      </c>
      <c r="F32" s="30">
        <v>51</v>
      </c>
      <c r="G32" s="30">
        <v>156</v>
      </c>
      <c r="H32" s="30">
        <v>117</v>
      </c>
      <c r="I32" s="32">
        <f>SUM(B32:H32)</f>
        <v>3355</v>
      </c>
      <c r="J32" s="55">
        <v>43410</v>
      </c>
      <c r="K32" s="56">
        <f t="shared" si="1"/>
        <v>7.7286339553098369</v>
      </c>
    </row>
    <row r="33" spans="1:11">
      <c r="A33" s="36">
        <v>2022</v>
      </c>
      <c r="B33" s="137">
        <v>513</v>
      </c>
      <c r="C33" s="137">
        <v>298</v>
      </c>
      <c r="D33" s="137">
        <v>162</v>
      </c>
      <c r="E33" s="137">
        <v>2287</v>
      </c>
      <c r="F33" s="137">
        <v>97</v>
      </c>
      <c r="G33" s="137">
        <v>185</v>
      </c>
      <c r="H33" s="137">
        <v>139</v>
      </c>
      <c r="I33" s="133">
        <f>SUM(B33:H33)</f>
        <v>3681</v>
      </c>
      <c r="J33" s="138">
        <v>47379</v>
      </c>
      <c r="K33" s="56">
        <f t="shared" si="1"/>
        <v>7.7692648641803332</v>
      </c>
    </row>
    <row r="34" spans="1:11">
      <c r="A34" s="36" t="s">
        <v>280</v>
      </c>
      <c r="B34" s="163">
        <v>463</v>
      </c>
      <c r="C34" s="163">
        <v>239</v>
      </c>
      <c r="D34" s="163">
        <v>155</v>
      </c>
      <c r="E34" s="163">
        <v>2428</v>
      </c>
      <c r="F34" s="163">
        <v>101</v>
      </c>
      <c r="G34" s="163">
        <v>161</v>
      </c>
      <c r="H34" s="163">
        <v>156</v>
      </c>
      <c r="I34" s="162">
        <f>SUM(B34:H34)</f>
        <v>3703</v>
      </c>
      <c r="J34" s="168"/>
      <c r="K34" s="164" t="e">
        <f>100*I34/J34</f>
        <v>#DIV/0!</v>
      </c>
    </row>
  </sheetData>
  <phoneticPr fontId="38" type="noConversion"/>
  <pageMargins left="0.7" right="0.7" top="0.75" bottom="0.75" header="0.3" footer="0.3"/>
  <pageSetup paperSize="9" scale="4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9"/>
  <sheetViews>
    <sheetView zoomScaleNormal="100" workbookViewId="0">
      <pane ySplit="4" topLeftCell="A5" activePane="bottomLeft" state="frozen"/>
      <selection pane="bottomLeft" activeCell="B44" sqref="B44"/>
    </sheetView>
  </sheetViews>
  <sheetFormatPr defaultRowHeight="14.5"/>
  <cols>
    <col min="1" max="1" width="30.81640625" customWidth="1"/>
    <col min="2" max="7" width="12.54296875" customWidth="1"/>
  </cols>
  <sheetData>
    <row r="1" spans="1:7" ht="17.5">
      <c r="A1" s="57" t="s">
        <v>234</v>
      </c>
    </row>
    <row r="2" spans="1:7">
      <c r="A2" s="24" t="s">
        <v>173</v>
      </c>
    </row>
    <row r="3" spans="1:7" ht="15.5">
      <c r="A3" s="70" t="s">
        <v>150</v>
      </c>
    </row>
    <row r="4" spans="1:7" ht="58.5" customHeight="1">
      <c r="A4" s="58" t="s">
        <v>137</v>
      </c>
      <c r="B4" s="61" t="s">
        <v>186</v>
      </c>
      <c r="C4" s="62" t="s">
        <v>188</v>
      </c>
      <c r="D4" s="62" t="s">
        <v>187</v>
      </c>
      <c r="E4" s="61" t="s">
        <v>281</v>
      </c>
      <c r="F4" s="61" t="s">
        <v>282</v>
      </c>
      <c r="G4" s="61" t="s">
        <v>283</v>
      </c>
    </row>
    <row r="5" spans="1:7">
      <c r="A5" s="58" t="s">
        <v>138</v>
      </c>
      <c r="B5" s="59">
        <f>SUM(B6:B8)</f>
        <v>21.4</v>
      </c>
      <c r="C5" s="59">
        <f t="shared" ref="C5:G5" si="0">SUM(C6:C8)</f>
        <v>256.7</v>
      </c>
      <c r="D5" s="59">
        <f t="shared" si="0"/>
        <v>584.20000000000005</v>
      </c>
      <c r="E5" s="59">
        <f t="shared" si="0"/>
        <v>12</v>
      </c>
      <c r="F5" s="88">
        <f t="shared" si="0"/>
        <v>143</v>
      </c>
      <c r="G5" s="59">
        <f t="shared" si="0"/>
        <v>270</v>
      </c>
    </row>
    <row r="6" spans="1:7">
      <c r="A6" s="20" t="s">
        <v>95</v>
      </c>
      <c r="B6" s="25">
        <v>3.4</v>
      </c>
      <c r="C6" s="25">
        <v>76.2</v>
      </c>
      <c r="D6" s="25">
        <v>193.8</v>
      </c>
      <c r="E6" s="25">
        <v>4</v>
      </c>
      <c r="F6" s="89">
        <v>48</v>
      </c>
      <c r="G6" s="25">
        <v>92</v>
      </c>
    </row>
    <row r="7" spans="1:7">
      <c r="A7" s="20" t="s">
        <v>96</v>
      </c>
      <c r="B7" s="25">
        <v>14.2</v>
      </c>
      <c r="C7" s="25">
        <v>145.5</v>
      </c>
      <c r="D7" s="25">
        <v>318.8</v>
      </c>
      <c r="E7" s="25">
        <v>7</v>
      </c>
      <c r="F7" s="89">
        <v>75</v>
      </c>
      <c r="G7" s="25">
        <v>141</v>
      </c>
    </row>
    <row r="8" spans="1:7">
      <c r="A8" s="20" t="s">
        <v>97</v>
      </c>
      <c r="B8" s="25">
        <v>3.8</v>
      </c>
      <c r="C8" s="25">
        <v>35</v>
      </c>
      <c r="D8" s="25">
        <v>71.599999999999994</v>
      </c>
      <c r="E8" s="25">
        <v>1</v>
      </c>
      <c r="F8" s="89">
        <v>20</v>
      </c>
      <c r="G8" s="25">
        <v>37</v>
      </c>
    </row>
    <row r="9" spans="1:7" ht="24.75" customHeight="1">
      <c r="A9" s="58" t="s">
        <v>98</v>
      </c>
      <c r="B9" s="59">
        <f>SUM(B10:B12)</f>
        <v>18</v>
      </c>
      <c r="C9" s="59">
        <f t="shared" ref="C9:G9" si="1">SUM(C10:C12)</f>
        <v>171.2</v>
      </c>
      <c r="D9" s="59">
        <f t="shared" si="1"/>
        <v>458.20000000000005</v>
      </c>
      <c r="E9" s="59">
        <f t="shared" si="1"/>
        <v>17</v>
      </c>
      <c r="F9" s="88">
        <f t="shared" si="1"/>
        <v>146</v>
      </c>
      <c r="G9" s="59">
        <f t="shared" si="1"/>
        <v>378</v>
      </c>
    </row>
    <row r="10" spans="1:7">
      <c r="A10" s="20" t="s">
        <v>99</v>
      </c>
      <c r="B10" s="25">
        <v>1</v>
      </c>
      <c r="C10" s="25">
        <v>44.6</v>
      </c>
      <c r="D10" s="25">
        <v>129</v>
      </c>
      <c r="E10" s="25">
        <v>2</v>
      </c>
      <c r="F10" s="89">
        <v>44</v>
      </c>
      <c r="G10" s="25">
        <v>139</v>
      </c>
    </row>
    <row r="11" spans="1:7">
      <c r="A11" s="20" t="s">
        <v>100</v>
      </c>
      <c r="B11" s="25">
        <v>6.2</v>
      </c>
      <c r="C11" s="25">
        <v>49.5</v>
      </c>
      <c r="D11" s="25">
        <v>131.6</v>
      </c>
      <c r="E11" s="25">
        <v>9</v>
      </c>
      <c r="F11" s="89">
        <v>41</v>
      </c>
      <c r="G11" s="25">
        <v>101</v>
      </c>
    </row>
    <row r="12" spans="1:7">
      <c r="A12" s="20" t="s">
        <v>101</v>
      </c>
      <c r="B12" s="25">
        <v>10.8</v>
      </c>
      <c r="C12" s="25">
        <v>77.099999999999994</v>
      </c>
      <c r="D12" s="25">
        <v>197.6</v>
      </c>
      <c r="E12" s="25">
        <v>6</v>
      </c>
      <c r="F12" s="89">
        <v>61</v>
      </c>
      <c r="G12" s="25">
        <v>138</v>
      </c>
    </row>
    <row r="13" spans="1:7" ht="25.5" customHeight="1">
      <c r="A13" s="58" t="s">
        <v>102</v>
      </c>
      <c r="B13" s="59">
        <f t="shared" ref="B13:G13" si="2">SUM(B14:B15)</f>
        <v>7.8</v>
      </c>
      <c r="C13" s="59">
        <f t="shared" si="2"/>
        <v>102.69999999999999</v>
      </c>
      <c r="D13" s="59">
        <f t="shared" si="2"/>
        <v>297</v>
      </c>
      <c r="E13" s="59">
        <f t="shared" si="2"/>
        <v>10</v>
      </c>
      <c r="F13" s="88">
        <f t="shared" si="2"/>
        <v>82</v>
      </c>
      <c r="G13" s="59">
        <f t="shared" si="2"/>
        <v>160</v>
      </c>
    </row>
    <row r="14" spans="1:7">
      <c r="A14" s="20" t="s">
        <v>103</v>
      </c>
      <c r="B14" s="25">
        <v>6</v>
      </c>
      <c r="C14" s="25">
        <v>71.8</v>
      </c>
      <c r="D14" s="25">
        <v>185.6</v>
      </c>
      <c r="E14" s="25">
        <v>9</v>
      </c>
      <c r="F14" s="89">
        <v>52</v>
      </c>
      <c r="G14" s="25">
        <v>105</v>
      </c>
    </row>
    <row r="15" spans="1:7">
      <c r="A15" s="20" t="s">
        <v>104</v>
      </c>
      <c r="B15" s="25">
        <v>1.8</v>
      </c>
      <c r="C15" s="25">
        <v>30.9</v>
      </c>
      <c r="D15" s="25">
        <v>111.4</v>
      </c>
      <c r="E15" s="25">
        <v>1</v>
      </c>
      <c r="F15" s="89">
        <v>30</v>
      </c>
      <c r="G15" s="25">
        <v>55</v>
      </c>
    </row>
    <row r="16" spans="1:7" ht="27.75" customHeight="1">
      <c r="A16" s="58" t="s">
        <v>105</v>
      </c>
      <c r="B16" s="59">
        <f t="shared" ref="B16:G16" si="3">SUM(B17:B19)</f>
        <v>7.2000000000000011</v>
      </c>
      <c r="C16" s="59">
        <f t="shared" si="3"/>
        <v>139.9</v>
      </c>
      <c r="D16" s="59">
        <f t="shared" si="3"/>
        <v>436.2</v>
      </c>
      <c r="E16" s="59">
        <f t="shared" si="3"/>
        <v>6</v>
      </c>
      <c r="F16" s="88">
        <f t="shared" si="3"/>
        <v>88</v>
      </c>
      <c r="G16" s="59">
        <f t="shared" si="3"/>
        <v>224</v>
      </c>
    </row>
    <row r="17" spans="1:7">
      <c r="A17" s="20" t="s">
        <v>106</v>
      </c>
      <c r="B17" s="25">
        <v>0.4</v>
      </c>
      <c r="C17" s="25">
        <v>17.2</v>
      </c>
      <c r="D17" s="25">
        <v>55</v>
      </c>
      <c r="E17" s="25">
        <v>2</v>
      </c>
      <c r="F17" s="89">
        <v>7</v>
      </c>
      <c r="G17" s="25">
        <v>22</v>
      </c>
    </row>
    <row r="18" spans="1:7">
      <c r="A18" s="20" t="s">
        <v>107</v>
      </c>
      <c r="B18" s="25">
        <v>5.2</v>
      </c>
      <c r="C18" s="25">
        <v>58.3</v>
      </c>
      <c r="D18" s="25">
        <v>162</v>
      </c>
      <c r="E18" s="25">
        <v>1</v>
      </c>
      <c r="F18" s="89">
        <v>33</v>
      </c>
      <c r="G18" s="25">
        <v>86</v>
      </c>
    </row>
    <row r="19" spans="1:7">
      <c r="A19" s="20" t="s">
        <v>108</v>
      </c>
      <c r="B19" s="25">
        <v>1.6</v>
      </c>
      <c r="C19" s="25">
        <v>64.400000000000006</v>
      </c>
      <c r="D19" s="25">
        <v>219.2</v>
      </c>
      <c r="E19" s="25">
        <v>3</v>
      </c>
      <c r="F19" s="89">
        <v>48</v>
      </c>
      <c r="G19" s="25">
        <v>116</v>
      </c>
    </row>
    <row r="20" spans="1:7" ht="22.5" customHeight="1">
      <c r="A20" s="58" t="s">
        <v>109</v>
      </c>
      <c r="B20" s="60">
        <v>9.6</v>
      </c>
      <c r="C20" s="60">
        <v>94.5</v>
      </c>
      <c r="D20" s="60">
        <v>270.60000000000002</v>
      </c>
      <c r="E20" s="60">
        <v>5</v>
      </c>
      <c r="F20" s="90">
        <v>69</v>
      </c>
      <c r="G20" s="60">
        <v>187</v>
      </c>
    </row>
    <row r="21" spans="1:7" ht="25.5" customHeight="1">
      <c r="A21" s="58" t="s">
        <v>110</v>
      </c>
      <c r="B21" s="59">
        <f t="shared" ref="B21:G21" si="4">SUM(B22:B24)</f>
        <v>10.8</v>
      </c>
      <c r="C21" s="59">
        <f t="shared" si="4"/>
        <v>167.9</v>
      </c>
      <c r="D21" s="59">
        <f t="shared" si="4"/>
        <v>518.20000000000005</v>
      </c>
      <c r="E21" s="59">
        <f t="shared" si="4"/>
        <v>13</v>
      </c>
      <c r="F21" s="88">
        <f t="shared" si="4"/>
        <v>117</v>
      </c>
      <c r="G21" s="59">
        <f t="shared" si="4"/>
        <v>265</v>
      </c>
    </row>
    <row r="22" spans="1:7">
      <c r="A22" s="20" t="s">
        <v>111</v>
      </c>
      <c r="B22" s="25">
        <v>3.6</v>
      </c>
      <c r="C22" s="25">
        <v>57.7</v>
      </c>
      <c r="D22" s="25">
        <v>173.8</v>
      </c>
      <c r="E22" s="25">
        <v>4</v>
      </c>
      <c r="F22" s="89">
        <v>45</v>
      </c>
      <c r="G22" s="25">
        <v>99</v>
      </c>
    </row>
    <row r="23" spans="1:7">
      <c r="A23" s="20" t="s">
        <v>112</v>
      </c>
      <c r="B23" s="25">
        <v>2.8</v>
      </c>
      <c r="C23" s="25">
        <v>51.2</v>
      </c>
      <c r="D23" s="25">
        <v>168.4</v>
      </c>
      <c r="E23" s="25">
        <v>6</v>
      </c>
      <c r="F23" s="89">
        <v>40</v>
      </c>
      <c r="G23" s="25">
        <v>101</v>
      </c>
    </row>
    <row r="24" spans="1:7">
      <c r="A24" s="20" t="s">
        <v>113</v>
      </c>
      <c r="B24" s="25">
        <v>4.4000000000000004</v>
      </c>
      <c r="C24" s="25">
        <v>59</v>
      </c>
      <c r="D24" s="25">
        <v>176</v>
      </c>
      <c r="E24" s="25">
        <v>3</v>
      </c>
      <c r="F24" s="89">
        <v>32</v>
      </c>
      <c r="G24" s="25">
        <v>65</v>
      </c>
    </row>
    <row r="25" spans="1:7" ht="22.5" customHeight="1">
      <c r="A25" s="58" t="s">
        <v>114</v>
      </c>
      <c r="B25" s="59">
        <f t="shared" ref="B25:G25" si="5">SUM(B26:B28)</f>
        <v>10.6</v>
      </c>
      <c r="C25" s="59">
        <f t="shared" si="5"/>
        <v>332.40000000000003</v>
      </c>
      <c r="D25" s="59">
        <f t="shared" si="5"/>
        <v>1319.2</v>
      </c>
      <c r="E25" s="59">
        <f t="shared" si="5"/>
        <v>20</v>
      </c>
      <c r="F25" s="88">
        <f t="shared" si="5"/>
        <v>236</v>
      </c>
      <c r="G25" s="59">
        <f t="shared" si="5"/>
        <v>668</v>
      </c>
    </row>
    <row r="26" spans="1:7">
      <c r="A26" s="20" t="s">
        <v>115</v>
      </c>
      <c r="B26" s="25">
        <v>10.199999999999999</v>
      </c>
      <c r="C26" s="25">
        <v>283</v>
      </c>
      <c r="D26" s="25">
        <v>1143</v>
      </c>
      <c r="E26" s="25">
        <v>15</v>
      </c>
      <c r="F26" s="89">
        <v>209</v>
      </c>
      <c r="G26" s="25">
        <v>565</v>
      </c>
    </row>
    <row r="27" spans="1:7">
      <c r="A27" s="20" t="s">
        <v>116</v>
      </c>
      <c r="B27" s="25">
        <v>0.4</v>
      </c>
      <c r="C27" s="25">
        <v>23.3</v>
      </c>
      <c r="D27" s="25">
        <v>87</v>
      </c>
      <c r="E27" s="25">
        <v>4</v>
      </c>
      <c r="F27" s="89">
        <v>9</v>
      </c>
      <c r="G27" s="25">
        <v>35</v>
      </c>
    </row>
    <row r="28" spans="1:7">
      <c r="A28" s="20" t="s">
        <v>117</v>
      </c>
      <c r="B28" s="25">
        <v>0</v>
      </c>
      <c r="C28" s="25">
        <v>26.1</v>
      </c>
      <c r="D28" s="25">
        <v>89.2</v>
      </c>
      <c r="E28" s="25">
        <v>1</v>
      </c>
      <c r="F28" s="89">
        <v>18</v>
      </c>
      <c r="G28" s="25">
        <v>68</v>
      </c>
    </row>
    <row r="29" spans="1:7" ht="24.75" customHeight="1">
      <c r="A29" s="58" t="s">
        <v>118</v>
      </c>
      <c r="B29" s="59">
        <f>SUM(B30:B33)</f>
        <v>17.8</v>
      </c>
      <c r="C29" s="59">
        <f t="shared" ref="C29:G29" si="6">SUM(C30:C33)</f>
        <v>263.70000000000005</v>
      </c>
      <c r="D29" s="59">
        <f t="shared" si="6"/>
        <v>843.4</v>
      </c>
      <c r="E29" s="59">
        <f t="shared" si="6"/>
        <v>16</v>
      </c>
      <c r="F29" s="88">
        <f t="shared" si="6"/>
        <v>165</v>
      </c>
      <c r="G29" s="59">
        <f t="shared" si="6"/>
        <v>409</v>
      </c>
    </row>
    <row r="30" spans="1:7">
      <c r="A30" s="20" t="s">
        <v>119</v>
      </c>
      <c r="B30" s="25">
        <v>4.4000000000000004</v>
      </c>
      <c r="C30" s="25">
        <v>84.9</v>
      </c>
      <c r="D30" s="25">
        <v>327.8</v>
      </c>
      <c r="E30" s="25">
        <v>4</v>
      </c>
      <c r="F30" s="89">
        <v>43</v>
      </c>
      <c r="G30" s="25">
        <v>141</v>
      </c>
    </row>
    <row r="31" spans="1:7">
      <c r="A31" s="20" t="s">
        <v>120</v>
      </c>
      <c r="B31" s="25">
        <v>2.4</v>
      </c>
      <c r="C31" s="25">
        <v>50.6</v>
      </c>
      <c r="D31" s="25">
        <v>159.19999999999999</v>
      </c>
      <c r="E31" s="25">
        <v>4</v>
      </c>
      <c r="F31" s="89">
        <v>36</v>
      </c>
      <c r="G31" s="25">
        <v>78</v>
      </c>
    </row>
    <row r="32" spans="1:7">
      <c r="A32" s="20" t="s">
        <v>121</v>
      </c>
      <c r="B32" s="25">
        <v>2.6</v>
      </c>
      <c r="C32" s="25">
        <v>49.8</v>
      </c>
      <c r="D32" s="25">
        <v>156</v>
      </c>
      <c r="E32" s="25">
        <v>3</v>
      </c>
      <c r="F32" s="89">
        <v>29</v>
      </c>
      <c r="G32" s="25">
        <v>83</v>
      </c>
    </row>
    <row r="33" spans="1:7">
      <c r="A33" s="20" t="s">
        <v>122</v>
      </c>
      <c r="B33" s="25">
        <v>8.4</v>
      </c>
      <c r="C33" s="25">
        <v>78.400000000000006</v>
      </c>
      <c r="D33" s="25">
        <v>200.4</v>
      </c>
      <c r="E33" s="25">
        <v>5</v>
      </c>
      <c r="F33" s="89">
        <v>57</v>
      </c>
      <c r="G33" s="25">
        <v>107</v>
      </c>
    </row>
    <row r="34" spans="1:7" ht="21" customHeight="1">
      <c r="A34" s="58" t="s">
        <v>123</v>
      </c>
      <c r="B34" s="60">
        <v>6.6</v>
      </c>
      <c r="C34" s="60">
        <v>275.60000000000002</v>
      </c>
      <c r="D34" s="60">
        <v>1038</v>
      </c>
      <c r="E34" s="60">
        <v>8</v>
      </c>
      <c r="F34" s="90">
        <v>117</v>
      </c>
      <c r="G34" s="60">
        <v>449</v>
      </c>
    </row>
    <row r="35" spans="1:7" ht="20.25" customHeight="1">
      <c r="A35" s="58" t="s">
        <v>124</v>
      </c>
      <c r="B35" s="59">
        <f t="shared" ref="B35:G35" si="7">SUM(B36:B39)</f>
        <v>20.599999999999998</v>
      </c>
      <c r="C35" s="59">
        <f t="shared" si="7"/>
        <v>146.49999999999997</v>
      </c>
      <c r="D35" s="59">
        <f t="shared" si="7"/>
        <v>442.59999999999997</v>
      </c>
      <c r="E35" s="59">
        <f t="shared" si="7"/>
        <v>17</v>
      </c>
      <c r="F35" s="88">
        <f t="shared" si="7"/>
        <v>164</v>
      </c>
      <c r="G35" s="59">
        <f t="shared" si="7"/>
        <v>300</v>
      </c>
    </row>
    <row r="36" spans="1:7">
      <c r="A36" s="20" t="s">
        <v>125</v>
      </c>
      <c r="B36" s="25">
        <v>17.399999999999999</v>
      </c>
      <c r="C36" s="25">
        <v>126.2</v>
      </c>
      <c r="D36" s="25">
        <v>379.2</v>
      </c>
      <c r="E36" s="25">
        <v>14</v>
      </c>
      <c r="F36" s="89">
        <v>146</v>
      </c>
      <c r="G36" s="25">
        <v>258</v>
      </c>
    </row>
    <row r="37" spans="1:7">
      <c r="A37" s="20" t="s">
        <v>126</v>
      </c>
      <c r="B37" s="25">
        <v>0.8</v>
      </c>
      <c r="C37" s="25">
        <v>6</v>
      </c>
      <c r="D37" s="25">
        <v>16.399999999999999</v>
      </c>
      <c r="E37" s="25">
        <v>0</v>
      </c>
      <c r="F37" s="89">
        <v>6</v>
      </c>
      <c r="G37" s="25">
        <v>10</v>
      </c>
    </row>
    <row r="38" spans="1:7">
      <c r="A38" s="20" t="s">
        <v>127</v>
      </c>
      <c r="B38" s="25">
        <v>1.2</v>
      </c>
      <c r="C38" s="25">
        <v>6.2</v>
      </c>
      <c r="D38" s="25">
        <v>20.8</v>
      </c>
      <c r="E38" s="25">
        <v>2</v>
      </c>
      <c r="F38" s="89">
        <v>7</v>
      </c>
      <c r="G38" s="25">
        <v>18</v>
      </c>
    </row>
    <row r="39" spans="1:7">
      <c r="A39" s="20" t="s">
        <v>128</v>
      </c>
      <c r="B39" s="25">
        <v>1.2</v>
      </c>
      <c r="C39" s="25">
        <v>8.1</v>
      </c>
      <c r="D39" s="25">
        <v>26.2</v>
      </c>
      <c r="E39" s="25">
        <v>1</v>
      </c>
      <c r="F39" s="89">
        <v>5</v>
      </c>
      <c r="G39" s="25">
        <v>14</v>
      </c>
    </row>
    <row r="40" spans="1:7" ht="23.25" customHeight="1">
      <c r="A40" s="58" t="s">
        <v>129</v>
      </c>
      <c r="B40" s="60">
        <v>9</v>
      </c>
      <c r="C40" s="60">
        <v>120.5</v>
      </c>
      <c r="D40" s="60">
        <v>387</v>
      </c>
      <c r="E40" s="60">
        <v>12</v>
      </c>
      <c r="F40" s="90">
        <v>93</v>
      </c>
      <c r="G40" s="60">
        <v>260</v>
      </c>
    </row>
    <row r="41" spans="1:7" ht="21" customHeight="1">
      <c r="A41" s="58" t="s">
        <v>130</v>
      </c>
      <c r="B41" s="59">
        <f t="shared" ref="B41:G41" si="8">SUM(B42:B43)</f>
        <v>5.2</v>
      </c>
      <c r="C41" s="59">
        <f t="shared" si="8"/>
        <v>96.800000000000011</v>
      </c>
      <c r="D41" s="59">
        <f t="shared" si="8"/>
        <v>359.4</v>
      </c>
      <c r="E41" s="59">
        <f t="shared" si="8"/>
        <v>3</v>
      </c>
      <c r="F41" s="88">
        <f t="shared" si="8"/>
        <v>70</v>
      </c>
      <c r="G41" s="59">
        <f t="shared" si="8"/>
        <v>143</v>
      </c>
    </row>
    <row r="42" spans="1:7">
      <c r="A42" s="20" t="s">
        <v>131</v>
      </c>
      <c r="B42" s="25">
        <v>1.6</v>
      </c>
      <c r="C42" s="25">
        <v>27.4</v>
      </c>
      <c r="D42" s="25">
        <v>104.4</v>
      </c>
      <c r="E42" s="25">
        <v>0</v>
      </c>
      <c r="F42" s="89">
        <v>21</v>
      </c>
      <c r="G42" s="25">
        <v>32</v>
      </c>
    </row>
    <row r="43" spans="1:7">
      <c r="A43" s="20" t="s">
        <v>132</v>
      </c>
      <c r="B43" s="25">
        <v>3.6</v>
      </c>
      <c r="C43" s="25">
        <v>69.400000000000006</v>
      </c>
      <c r="D43" s="25">
        <v>255</v>
      </c>
      <c r="E43" s="25">
        <v>3</v>
      </c>
      <c r="F43" s="89">
        <v>49</v>
      </c>
      <c r="G43" s="25">
        <v>111</v>
      </c>
    </row>
    <row r="44" spans="1:7" ht="21.75" customHeight="1">
      <c r="A44" s="58" t="s">
        <v>133</v>
      </c>
      <c r="B44" s="59">
        <f t="shared" ref="B44:G44" si="9">SUM(B45:B46)</f>
        <v>16</v>
      </c>
      <c r="C44" s="59">
        <f t="shared" si="9"/>
        <v>234.9</v>
      </c>
      <c r="D44" s="59">
        <f t="shared" si="9"/>
        <v>889</v>
      </c>
      <c r="E44" s="59">
        <f t="shared" si="9"/>
        <v>12</v>
      </c>
      <c r="F44" s="88">
        <f t="shared" si="9"/>
        <v>196</v>
      </c>
      <c r="G44" s="59">
        <f t="shared" si="9"/>
        <v>504</v>
      </c>
    </row>
    <row r="45" spans="1:7">
      <c r="A45" s="20" t="s">
        <v>134</v>
      </c>
      <c r="B45" s="25">
        <v>5.2</v>
      </c>
      <c r="C45" s="25">
        <v>114.5</v>
      </c>
      <c r="D45" s="25">
        <v>448.4</v>
      </c>
      <c r="E45" s="25">
        <v>5</v>
      </c>
      <c r="F45" s="89">
        <v>84</v>
      </c>
      <c r="G45" s="25">
        <v>243</v>
      </c>
    </row>
    <row r="46" spans="1:7">
      <c r="A46" s="20" t="s">
        <v>135</v>
      </c>
      <c r="B46" s="25">
        <v>10.8</v>
      </c>
      <c r="C46" s="25">
        <v>120.4</v>
      </c>
      <c r="D46" s="25">
        <v>440.6</v>
      </c>
      <c r="E46" s="25">
        <v>7</v>
      </c>
      <c r="F46" s="89">
        <v>112</v>
      </c>
      <c r="G46" s="25">
        <v>261</v>
      </c>
    </row>
    <row r="47" spans="1:7" ht="21.75" customHeight="1">
      <c r="A47" s="58" t="s">
        <v>136</v>
      </c>
      <c r="B47" s="59">
        <f>B44+B41+B40+B35+B34+B29+B25+B21+B20+B16+B13+B9+B5</f>
        <v>160.6</v>
      </c>
      <c r="C47" s="59">
        <f t="shared" ref="C47:G47" si="10">C44+C41+C40+C35+C34+C29+C25+C21+C20+C16+C13+C9+C5</f>
        <v>2403.3000000000002</v>
      </c>
      <c r="D47" s="59">
        <f t="shared" si="10"/>
        <v>7843</v>
      </c>
      <c r="E47" s="59">
        <f t="shared" si="10"/>
        <v>151</v>
      </c>
      <c r="F47" s="88">
        <f t="shared" si="10"/>
        <v>1686</v>
      </c>
      <c r="G47" s="59">
        <f t="shared" si="10"/>
        <v>4217</v>
      </c>
    </row>
    <row r="48" spans="1:7">
      <c r="A48" s="18"/>
      <c r="B48" s="18"/>
      <c r="C48" s="18"/>
      <c r="D48" s="18"/>
      <c r="E48" s="18"/>
      <c r="F48" s="18"/>
      <c r="G48" s="18"/>
    </row>
    <row r="49" spans="1:1">
      <c r="A49" s="18"/>
    </row>
  </sheetData>
  <pageMargins left="0.7" right="0.7" top="0.75" bottom="0.75" header="0.3" footer="0.3"/>
  <pageSetup paperSize="9" scale="61"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zoomScaleNormal="100" workbookViewId="0">
      <pane ySplit="4" topLeftCell="A22" activePane="bottomLeft" state="frozen"/>
      <selection pane="bottomLeft" activeCell="M38" sqref="M38"/>
    </sheetView>
  </sheetViews>
  <sheetFormatPr defaultRowHeight="14.5"/>
  <cols>
    <col min="1" max="1" width="29.7265625" customWidth="1"/>
    <col min="2" max="7" width="12.1796875" customWidth="1"/>
  </cols>
  <sheetData>
    <row r="1" spans="1:7" ht="17.5">
      <c r="A1" s="57" t="s">
        <v>189</v>
      </c>
    </row>
    <row r="2" spans="1:7">
      <c r="A2" s="24" t="s">
        <v>173</v>
      </c>
    </row>
    <row r="3" spans="1:7" ht="15.5">
      <c r="A3" s="70" t="s">
        <v>150</v>
      </c>
    </row>
    <row r="4" spans="1:7" ht="66.75" customHeight="1">
      <c r="A4" s="58" t="s">
        <v>137</v>
      </c>
      <c r="B4" s="61" t="s">
        <v>186</v>
      </c>
      <c r="C4" s="62" t="s">
        <v>188</v>
      </c>
      <c r="D4" s="62" t="s">
        <v>187</v>
      </c>
      <c r="E4" s="61" t="s">
        <v>281</v>
      </c>
      <c r="F4" s="61" t="s">
        <v>282</v>
      </c>
      <c r="G4" s="61" t="s">
        <v>283</v>
      </c>
    </row>
    <row r="5" spans="1:7">
      <c r="A5" s="58" t="s">
        <v>138</v>
      </c>
      <c r="B5" s="59">
        <f>SUM(B6:B8)</f>
        <v>23.6</v>
      </c>
      <c r="C5" s="59">
        <f t="shared" ref="C5:G5" si="0">SUM(C6:C8)</f>
        <v>315.10000000000002</v>
      </c>
      <c r="D5" s="59">
        <f t="shared" si="0"/>
        <v>761</v>
      </c>
      <c r="E5" s="59">
        <f t="shared" si="0"/>
        <v>12</v>
      </c>
      <c r="F5" s="59">
        <f t="shared" si="0"/>
        <v>171</v>
      </c>
      <c r="G5" s="59">
        <f t="shared" si="0"/>
        <v>386</v>
      </c>
    </row>
    <row r="6" spans="1:7">
      <c r="A6" s="20" t="s">
        <v>95</v>
      </c>
      <c r="B6" s="25">
        <v>3.6</v>
      </c>
      <c r="C6" s="25">
        <v>83.3</v>
      </c>
      <c r="D6" s="25">
        <v>226.6</v>
      </c>
      <c r="E6" s="25">
        <v>4</v>
      </c>
      <c r="F6" s="25">
        <v>53</v>
      </c>
      <c r="G6" s="25">
        <v>108</v>
      </c>
    </row>
    <row r="7" spans="1:7">
      <c r="A7" s="20" t="s">
        <v>96</v>
      </c>
      <c r="B7" s="25">
        <v>15.2</v>
      </c>
      <c r="C7" s="25">
        <v>185.5</v>
      </c>
      <c r="D7" s="25">
        <v>435.4</v>
      </c>
      <c r="E7" s="25">
        <v>7</v>
      </c>
      <c r="F7" s="25">
        <v>96</v>
      </c>
      <c r="G7" s="25">
        <v>228</v>
      </c>
    </row>
    <row r="8" spans="1:7">
      <c r="A8" s="20" t="s">
        <v>97</v>
      </c>
      <c r="B8" s="25">
        <v>4.8</v>
      </c>
      <c r="C8" s="25">
        <v>46.3</v>
      </c>
      <c r="D8" s="25">
        <v>99</v>
      </c>
      <c r="E8" s="25">
        <v>1</v>
      </c>
      <c r="F8" s="25">
        <v>22</v>
      </c>
      <c r="G8" s="25">
        <v>50</v>
      </c>
    </row>
    <row r="9" spans="1:7" ht="26.25" customHeight="1">
      <c r="A9" s="58" t="s">
        <v>98</v>
      </c>
      <c r="B9" s="59">
        <f>SUM(B10:B12)</f>
        <v>18.399999999999999</v>
      </c>
      <c r="C9" s="59">
        <f>SUM(C10:C12)</f>
        <v>197.89999999999998</v>
      </c>
      <c r="D9" s="59">
        <f t="shared" ref="D9:G9" si="1">SUM(D10:D12)</f>
        <v>594.20000000000005</v>
      </c>
      <c r="E9" s="59">
        <f t="shared" si="1"/>
        <v>17</v>
      </c>
      <c r="F9" s="59">
        <f t="shared" si="1"/>
        <v>158</v>
      </c>
      <c r="G9" s="59">
        <f t="shared" si="1"/>
        <v>529</v>
      </c>
    </row>
    <row r="10" spans="1:7">
      <c r="A10" s="20" t="s">
        <v>99</v>
      </c>
      <c r="B10" s="25">
        <v>1</v>
      </c>
      <c r="C10" s="25">
        <v>46.8</v>
      </c>
      <c r="D10" s="25">
        <v>156.80000000000001</v>
      </c>
      <c r="E10" s="25">
        <v>2</v>
      </c>
      <c r="F10" s="25">
        <v>47</v>
      </c>
      <c r="G10" s="25">
        <v>175</v>
      </c>
    </row>
    <row r="11" spans="1:7">
      <c r="A11" s="20" t="s">
        <v>100</v>
      </c>
      <c r="B11" s="25">
        <v>6.4</v>
      </c>
      <c r="C11" s="25">
        <v>57.3</v>
      </c>
      <c r="D11" s="25">
        <v>170</v>
      </c>
      <c r="E11" s="25">
        <v>9</v>
      </c>
      <c r="F11" s="25">
        <v>42</v>
      </c>
      <c r="G11" s="25">
        <v>149</v>
      </c>
    </row>
    <row r="12" spans="1:7">
      <c r="A12" s="20" t="s">
        <v>101</v>
      </c>
      <c r="B12" s="25">
        <v>11</v>
      </c>
      <c r="C12" s="25">
        <v>93.8</v>
      </c>
      <c r="D12" s="25">
        <v>267.39999999999998</v>
      </c>
      <c r="E12" s="25">
        <v>6</v>
      </c>
      <c r="F12" s="25">
        <v>69</v>
      </c>
      <c r="G12" s="25">
        <v>205</v>
      </c>
    </row>
    <row r="13" spans="1:7" ht="25.5" customHeight="1">
      <c r="A13" s="58" t="s">
        <v>102</v>
      </c>
      <c r="B13" s="59">
        <f t="shared" ref="B13:G13" si="2">SUM(B14:B15)</f>
        <v>8</v>
      </c>
      <c r="C13" s="59">
        <f t="shared" si="2"/>
        <v>120.9</v>
      </c>
      <c r="D13" s="59">
        <f t="shared" si="2"/>
        <v>401.4</v>
      </c>
      <c r="E13" s="59">
        <f t="shared" si="2"/>
        <v>11</v>
      </c>
      <c r="F13" s="59">
        <f t="shared" si="2"/>
        <v>101</v>
      </c>
      <c r="G13" s="59">
        <f t="shared" si="2"/>
        <v>232</v>
      </c>
    </row>
    <row r="14" spans="1:7">
      <c r="A14" s="20" t="s">
        <v>103</v>
      </c>
      <c r="B14" s="25">
        <v>6.2</v>
      </c>
      <c r="C14" s="25">
        <v>86.5</v>
      </c>
      <c r="D14" s="25">
        <v>254.8</v>
      </c>
      <c r="E14" s="25">
        <v>10</v>
      </c>
      <c r="F14" s="25">
        <v>71</v>
      </c>
      <c r="G14" s="25">
        <v>170</v>
      </c>
    </row>
    <row r="15" spans="1:7">
      <c r="A15" s="20" t="s">
        <v>104</v>
      </c>
      <c r="B15" s="25">
        <v>1.8</v>
      </c>
      <c r="C15" s="25">
        <v>34.4</v>
      </c>
      <c r="D15" s="25">
        <v>146.6</v>
      </c>
      <c r="E15" s="25">
        <v>1</v>
      </c>
      <c r="F15" s="25">
        <v>30</v>
      </c>
      <c r="G15" s="25">
        <v>62</v>
      </c>
    </row>
    <row r="16" spans="1:7" ht="24.75" customHeight="1">
      <c r="A16" s="58" t="s">
        <v>105</v>
      </c>
      <c r="B16" s="59">
        <f t="shared" ref="B16:G16" si="3">SUM(B17:B19)</f>
        <v>9</v>
      </c>
      <c r="C16" s="59">
        <f t="shared" si="3"/>
        <v>162.69999999999999</v>
      </c>
      <c r="D16" s="59">
        <f t="shared" si="3"/>
        <v>583.6</v>
      </c>
      <c r="E16" s="59">
        <f t="shared" si="3"/>
        <v>6</v>
      </c>
      <c r="F16" s="59">
        <f t="shared" si="3"/>
        <v>98</v>
      </c>
      <c r="G16" s="59">
        <f t="shared" si="3"/>
        <v>299</v>
      </c>
    </row>
    <row r="17" spans="1:7">
      <c r="A17" s="20" t="s">
        <v>106</v>
      </c>
      <c r="B17" s="25">
        <v>0.4</v>
      </c>
      <c r="C17" s="25">
        <v>18.2</v>
      </c>
      <c r="D17" s="25">
        <v>70.400000000000006</v>
      </c>
      <c r="E17" s="25">
        <v>2</v>
      </c>
      <c r="F17" s="25">
        <v>9</v>
      </c>
      <c r="G17" s="25">
        <v>33</v>
      </c>
    </row>
    <row r="18" spans="1:7">
      <c r="A18" s="20" t="s">
        <v>107</v>
      </c>
      <c r="B18" s="25">
        <v>6</v>
      </c>
      <c r="C18" s="25">
        <v>72.2</v>
      </c>
      <c r="D18" s="25">
        <v>226.6</v>
      </c>
      <c r="E18" s="25">
        <v>1</v>
      </c>
      <c r="F18" s="25">
        <v>38</v>
      </c>
      <c r="G18" s="25">
        <v>113</v>
      </c>
    </row>
    <row r="19" spans="1:7">
      <c r="A19" s="20" t="s">
        <v>108</v>
      </c>
      <c r="B19" s="25">
        <v>2.6</v>
      </c>
      <c r="C19" s="25">
        <v>72.3</v>
      </c>
      <c r="D19" s="25">
        <v>286.60000000000002</v>
      </c>
      <c r="E19" s="25">
        <v>3</v>
      </c>
      <c r="F19" s="25">
        <v>51</v>
      </c>
      <c r="G19" s="25">
        <v>153</v>
      </c>
    </row>
    <row r="20" spans="1:7" ht="20.25" customHeight="1">
      <c r="A20" s="58" t="s">
        <v>109</v>
      </c>
      <c r="B20" s="60">
        <v>11.4</v>
      </c>
      <c r="C20" s="60">
        <v>111.9</v>
      </c>
      <c r="D20" s="60">
        <v>371.4</v>
      </c>
      <c r="E20" s="60">
        <v>5</v>
      </c>
      <c r="F20" s="60">
        <v>70</v>
      </c>
      <c r="G20" s="60">
        <v>235</v>
      </c>
    </row>
    <row r="21" spans="1:7" ht="24" customHeight="1">
      <c r="A21" s="58" t="s">
        <v>110</v>
      </c>
      <c r="B21" s="59">
        <f t="shared" ref="B21:G21" si="4">SUM(B22:B24)</f>
        <v>11.6</v>
      </c>
      <c r="C21" s="59">
        <f t="shared" si="4"/>
        <v>197</v>
      </c>
      <c r="D21" s="59">
        <f t="shared" si="4"/>
        <v>694.40000000000009</v>
      </c>
      <c r="E21" s="59">
        <f t="shared" si="4"/>
        <v>13</v>
      </c>
      <c r="F21" s="59">
        <f t="shared" si="4"/>
        <v>143</v>
      </c>
      <c r="G21" s="59">
        <f t="shared" si="4"/>
        <v>380</v>
      </c>
    </row>
    <row r="22" spans="1:7">
      <c r="A22" s="20" t="s">
        <v>111</v>
      </c>
      <c r="B22" s="25">
        <v>3.8</v>
      </c>
      <c r="C22" s="25">
        <v>68.8</v>
      </c>
      <c r="D22" s="25">
        <v>232.8</v>
      </c>
      <c r="E22" s="25">
        <v>4</v>
      </c>
      <c r="F22" s="25">
        <v>50</v>
      </c>
      <c r="G22" s="25">
        <v>134</v>
      </c>
    </row>
    <row r="23" spans="1:7">
      <c r="A23" s="20" t="s">
        <v>112</v>
      </c>
      <c r="B23" s="25">
        <v>2.8</v>
      </c>
      <c r="C23" s="25">
        <v>60.8</v>
      </c>
      <c r="D23" s="25">
        <v>234.4</v>
      </c>
      <c r="E23" s="25">
        <v>6</v>
      </c>
      <c r="F23" s="25">
        <v>52</v>
      </c>
      <c r="G23" s="25">
        <v>157</v>
      </c>
    </row>
    <row r="24" spans="1:7">
      <c r="A24" s="20" t="s">
        <v>113</v>
      </c>
      <c r="B24" s="25">
        <v>5</v>
      </c>
      <c r="C24" s="25">
        <v>67.400000000000006</v>
      </c>
      <c r="D24" s="25">
        <v>227.2</v>
      </c>
      <c r="E24" s="25">
        <v>3</v>
      </c>
      <c r="F24" s="25">
        <v>41</v>
      </c>
      <c r="G24" s="25">
        <v>89</v>
      </c>
    </row>
    <row r="25" spans="1:7" ht="28.5" customHeight="1">
      <c r="A25" s="58" t="s">
        <v>114</v>
      </c>
      <c r="B25" s="59">
        <f t="shared" ref="B25:G25" si="5">SUM(B26:B28)</f>
        <v>12</v>
      </c>
      <c r="C25" s="59">
        <f t="shared" si="5"/>
        <v>351.7</v>
      </c>
      <c r="D25" s="59">
        <f t="shared" si="5"/>
        <v>1652.4</v>
      </c>
      <c r="E25" s="59">
        <f t="shared" si="5"/>
        <v>20</v>
      </c>
      <c r="F25" s="59">
        <f t="shared" si="5"/>
        <v>255</v>
      </c>
      <c r="G25" s="59">
        <f t="shared" si="5"/>
        <v>862</v>
      </c>
    </row>
    <row r="26" spans="1:7">
      <c r="A26" s="20" t="s">
        <v>115</v>
      </c>
      <c r="B26" s="25">
        <v>11.6</v>
      </c>
      <c r="C26" s="25">
        <v>299.7</v>
      </c>
      <c r="D26" s="25">
        <v>1432</v>
      </c>
      <c r="E26" s="25">
        <v>15</v>
      </c>
      <c r="F26" s="25">
        <v>226</v>
      </c>
      <c r="G26" s="25">
        <v>725</v>
      </c>
    </row>
    <row r="27" spans="1:7">
      <c r="A27" s="20" t="s">
        <v>116</v>
      </c>
      <c r="B27" s="25">
        <v>0.4</v>
      </c>
      <c r="C27" s="25">
        <v>24.7</v>
      </c>
      <c r="D27" s="25">
        <v>110.4</v>
      </c>
      <c r="E27" s="25">
        <v>4</v>
      </c>
      <c r="F27" s="25">
        <v>11</v>
      </c>
      <c r="G27" s="25">
        <v>50</v>
      </c>
    </row>
    <row r="28" spans="1:7">
      <c r="A28" s="20" t="s">
        <v>117</v>
      </c>
      <c r="B28" s="25">
        <v>0</v>
      </c>
      <c r="C28" s="25">
        <v>27.3</v>
      </c>
      <c r="D28" s="25">
        <v>110</v>
      </c>
      <c r="E28" s="25">
        <v>1</v>
      </c>
      <c r="F28" s="25">
        <v>18</v>
      </c>
      <c r="G28" s="25">
        <v>87</v>
      </c>
    </row>
    <row r="29" spans="1:7" ht="27.75" customHeight="1">
      <c r="A29" s="58" t="s">
        <v>118</v>
      </c>
      <c r="B29" s="59">
        <f>SUM(B30:B33)</f>
        <v>19.8</v>
      </c>
      <c r="C29" s="59">
        <f>SUM(C30:C33)</f>
        <v>306.3</v>
      </c>
      <c r="D29" s="59">
        <f t="shared" ref="D29:G29" si="6">SUM(D30:D33)</f>
        <v>1170.4000000000001</v>
      </c>
      <c r="E29" s="59">
        <f t="shared" si="6"/>
        <v>17</v>
      </c>
      <c r="F29" s="59">
        <f t="shared" si="6"/>
        <v>186</v>
      </c>
      <c r="G29" s="59">
        <f t="shared" si="6"/>
        <v>565</v>
      </c>
    </row>
    <row r="30" spans="1:7">
      <c r="A30" s="20" t="s">
        <v>119</v>
      </c>
      <c r="B30" s="25">
        <v>5</v>
      </c>
      <c r="C30" s="25">
        <v>93.8</v>
      </c>
      <c r="D30" s="25">
        <v>459.6</v>
      </c>
      <c r="E30" s="25">
        <v>4</v>
      </c>
      <c r="F30" s="25">
        <v>46</v>
      </c>
      <c r="G30" s="25">
        <v>201</v>
      </c>
    </row>
    <row r="31" spans="1:7">
      <c r="A31" s="20" t="s">
        <v>120</v>
      </c>
      <c r="B31" s="25">
        <v>2.8</v>
      </c>
      <c r="C31" s="25">
        <v>57.7</v>
      </c>
      <c r="D31" s="25">
        <v>212.8</v>
      </c>
      <c r="E31" s="25">
        <v>4</v>
      </c>
      <c r="F31" s="25">
        <v>36</v>
      </c>
      <c r="G31" s="25">
        <v>95</v>
      </c>
    </row>
    <row r="32" spans="1:7">
      <c r="A32" s="20" t="s">
        <v>121</v>
      </c>
      <c r="B32" s="25">
        <v>3</v>
      </c>
      <c r="C32" s="25">
        <v>58</v>
      </c>
      <c r="D32" s="25">
        <v>217.2</v>
      </c>
      <c r="E32" s="25">
        <v>3</v>
      </c>
      <c r="F32" s="25">
        <v>32</v>
      </c>
      <c r="G32" s="25">
        <v>113</v>
      </c>
    </row>
    <row r="33" spans="1:7">
      <c r="A33" s="20" t="s">
        <v>122</v>
      </c>
      <c r="B33" s="25">
        <v>9</v>
      </c>
      <c r="C33" s="25">
        <v>96.8</v>
      </c>
      <c r="D33" s="25">
        <v>280.8</v>
      </c>
      <c r="E33" s="25">
        <v>6</v>
      </c>
      <c r="F33" s="25">
        <v>72</v>
      </c>
      <c r="G33" s="25">
        <v>156</v>
      </c>
    </row>
    <row r="34" spans="1:7" ht="28.5" customHeight="1">
      <c r="A34" s="58" t="s">
        <v>123</v>
      </c>
      <c r="B34" s="60">
        <v>6.8</v>
      </c>
      <c r="C34" s="60">
        <v>289.5</v>
      </c>
      <c r="D34" s="60">
        <v>1234</v>
      </c>
      <c r="E34" s="60">
        <v>8</v>
      </c>
      <c r="F34" s="60">
        <v>123</v>
      </c>
      <c r="G34" s="60">
        <v>551</v>
      </c>
    </row>
    <row r="35" spans="1:7" ht="21.75" customHeight="1">
      <c r="A35" s="58" t="s">
        <v>124</v>
      </c>
      <c r="B35" s="59">
        <f t="shared" ref="B35:G35" si="7">SUM(B36:B39)</f>
        <v>21.2</v>
      </c>
      <c r="C35" s="59">
        <f t="shared" si="7"/>
        <v>175.4</v>
      </c>
      <c r="D35" s="59">
        <f t="shared" si="7"/>
        <v>602.00000000000011</v>
      </c>
      <c r="E35" s="59">
        <f t="shared" si="7"/>
        <v>17</v>
      </c>
      <c r="F35" s="59">
        <f t="shared" si="7"/>
        <v>204</v>
      </c>
      <c r="G35" s="59">
        <f t="shared" si="7"/>
        <v>445</v>
      </c>
    </row>
    <row r="36" spans="1:7">
      <c r="A36" s="20" t="s">
        <v>125</v>
      </c>
      <c r="B36" s="25">
        <v>18</v>
      </c>
      <c r="C36" s="25">
        <v>151.9</v>
      </c>
      <c r="D36" s="25">
        <v>522.6</v>
      </c>
      <c r="E36" s="25">
        <v>14</v>
      </c>
      <c r="F36" s="25">
        <v>181</v>
      </c>
      <c r="G36" s="25">
        <v>389</v>
      </c>
    </row>
    <row r="37" spans="1:7">
      <c r="A37" s="20" t="s">
        <v>126</v>
      </c>
      <c r="B37" s="25">
        <v>0.8</v>
      </c>
      <c r="C37" s="25">
        <v>6.9</v>
      </c>
      <c r="D37" s="25">
        <v>20.2</v>
      </c>
      <c r="E37" s="25">
        <v>0</v>
      </c>
      <c r="F37" s="25">
        <v>8</v>
      </c>
      <c r="G37" s="25">
        <v>13</v>
      </c>
    </row>
    <row r="38" spans="1:7">
      <c r="A38" s="20" t="s">
        <v>127</v>
      </c>
      <c r="B38" s="25">
        <v>1.2</v>
      </c>
      <c r="C38" s="25">
        <v>8</v>
      </c>
      <c r="D38" s="25">
        <v>28</v>
      </c>
      <c r="E38" s="25">
        <v>2</v>
      </c>
      <c r="F38" s="25">
        <v>9</v>
      </c>
      <c r="G38" s="25">
        <v>24</v>
      </c>
    </row>
    <row r="39" spans="1:7">
      <c r="A39" s="20" t="s">
        <v>128</v>
      </c>
      <c r="B39" s="25">
        <v>1.2</v>
      </c>
      <c r="C39" s="25">
        <v>8.6</v>
      </c>
      <c r="D39" s="25">
        <v>31.2</v>
      </c>
      <c r="E39" s="25">
        <v>1</v>
      </c>
      <c r="F39" s="25">
        <v>6</v>
      </c>
      <c r="G39" s="25">
        <v>19</v>
      </c>
    </row>
    <row r="40" spans="1:7" ht="27" customHeight="1">
      <c r="A40" s="58" t="s">
        <v>129</v>
      </c>
      <c r="B40" s="60">
        <v>9.8000000000000007</v>
      </c>
      <c r="C40" s="60">
        <v>138</v>
      </c>
      <c r="D40" s="60">
        <v>510.6</v>
      </c>
      <c r="E40" s="60">
        <v>14</v>
      </c>
      <c r="F40" s="60">
        <v>117</v>
      </c>
      <c r="G40" s="60">
        <v>389</v>
      </c>
    </row>
    <row r="41" spans="1:7" ht="24" customHeight="1">
      <c r="A41" s="58" t="s">
        <v>130</v>
      </c>
      <c r="B41" s="59">
        <f t="shared" ref="B41:G41" si="8">SUM(B42:B43)</f>
        <v>5.4</v>
      </c>
      <c r="C41" s="59">
        <f t="shared" si="8"/>
        <v>103</v>
      </c>
      <c r="D41" s="59">
        <f t="shared" si="8"/>
        <v>458.20000000000005</v>
      </c>
      <c r="E41" s="59">
        <f t="shared" si="8"/>
        <v>3</v>
      </c>
      <c r="F41" s="59">
        <f t="shared" si="8"/>
        <v>74</v>
      </c>
      <c r="G41" s="59">
        <f t="shared" si="8"/>
        <v>188</v>
      </c>
    </row>
    <row r="42" spans="1:7">
      <c r="A42" s="20" t="s">
        <v>131</v>
      </c>
      <c r="B42" s="25">
        <v>1.6</v>
      </c>
      <c r="C42" s="25">
        <v>29.3</v>
      </c>
      <c r="D42" s="25">
        <v>138.4</v>
      </c>
      <c r="E42" s="25">
        <v>0</v>
      </c>
      <c r="F42" s="25">
        <v>21</v>
      </c>
      <c r="G42" s="25">
        <v>52</v>
      </c>
    </row>
    <row r="43" spans="1:7">
      <c r="A43" s="20" t="s">
        <v>132</v>
      </c>
      <c r="B43" s="25">
        <v>3.8</v>
      </c>
      <c r="C43" s="25">
        <v>73.7</v>
      </c>
      <c r="D43" s="25">
        <v>319.8</v>
      </c>
      <c r="E43" s="25">
        <v>3</v>
      </c>
      <c r="F43" s="25">
        <v>53</v>
      </c>
      <c r="G43" s="25">
        <v>136</v>
      </c>
    </row>
    <row r="44" spans="1:7" ht="25.5" customHeight="1">
      <c r="A44" s="58" t="s">
        <v>133</v>
      </c>
      <c r="B44" s="59">
        <f t="shared" ref="B44:G44" si="9">SUM(B45:B46)</f>
        <v>16.600000000000001</v>
      </c>
      <c r="C44" s="59">
        <f t="shared" si="9"/>
        <v>260.3</v>
      </c>
      <c r="D44" s="59">
        <f t="shared" si="9"/>
        <v>1173.2</v>
      </c>
      <c r="E44" s="59">
        <f t="shared" si="9"/>
        <v>12</v>
      </c>
      <c r="F44" s="59">
        <f t="shared" si="9"/>
        <v>230</v>
      </c>
      <c r="G44" s="59">
        <f t="shared" si="9"/>
        <v>727</v>
      </c>
    </row>
    <row r="45" spans="1:7">
      <c r="A45" s="20" t="s">
        <v>134</v>
      </c>
      <c r="B45" s="25">
        <v>5.4</v>
      </c>
      <c r="C45" s="25">
        <v>125.4</v>
      </c>
      <c r="D45" s="25">
        <v>593.6</v>
      </c>
      <c r="E45" s="25">
        <v>5</v>
      </c>
      <c r="F45" s="25">
        <v>106</v>
      </c>
      <c r="G45" s="25">
        <v>358</v>
      </c>
    </row>
    <row r="46" spans="1:7">
      <c r="A46" s="20" t="s">
        <v>135</v>
      </c>
      <c r="B46" s="25">
        <v>11.2</v>
      </c>
      <c r="C46" s="25">
        <v>134.9</v>
      </c>
      <c r="D46" s="25">
        <v>579.6</v>
      </c>
      <c r="E46" s="25">
        <v>7</v>
      </c>
      <c r="F46" s="25">
        <v>124</v>
      </c>
      <c r="G46" s="25">
        <v>369</v>
      </c>
    </row>
    <row r="47" spans="1:7" ht="25.5" customHeight="1">
      <c r="A47" s="58" t="s">
        <v>136</v>
      </c>
      <c r="B47" s="59">
        <f>B44+B41+B40+B35+B34+B29+B25+B21+B20+B16+B13+B9+B5</f>
        <v>173.6</v>
      </c>
      <c r="C47" s="59">
        <f t="shared" ref="C47:G47" si="10">C44+C41+C40+C35+C34+C29+C25+C21+C20+C16+C13+C9+C5</f>
        <v>2729.7000000000003</v>
      </c>
      <c r="D47" s="59">
        <f t="shared" si="10"/>
        <v>10206.799999999999</v>
      </c>
      <c r="E47" s="59">
        <f t="shared" si="10"/>
        <v>155</v>
      </c>
      <c r="F47" s="59">
        <f t="shared" si="10"/>
        <v>1930</v>
      </c>
      <c r="G47" s="59">
        <f t="shared" si="10"/>
        <v>5788</v>
      </c>
    </row>
  </sheetData>
  <pageMargins left="0.7" right="0.7" top="0.75" bottom="0.75" header="0.3" footer="0.3"/>
  <pageSetup paperSize="9" scale="5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
  <sheetViews>
    <sheetView zoomScaleNormal="100" workbookViewId="0">
      <selection activeCell="B4" sqref="B4"/>
    </sheetView>
  </sheetViews>
  <sheetFormatPr defaultColWidth="9.1796875" defaultRowHeight="12.5"/>
  <cols>
    <col min="1" max="1" width="27.453125" style="24" customWidth="1"/>
    <col min="2" max="2" width="13.54296875" style="24" customWidth="1"/>
    <col min="3" max="3" width="14" style="24" customWidth="1"/>
    <col min="4" max="4" width="14.26953125" style="24" customWidth="1"/>
    <col min="5" max="5" width="9.1796875" style="24"/>
    <col min="6" max="6" width="13.453125" style="24" customWidth="1"/>
    <col min="7" max="7" width="17.54296875" style="24" customWidth="1"/>
    <col min="8" max="8" width="17.1796875" style="24" customWidth="1"/>
    <col min="9" max="9" width="16.453125" style="24" customWidth="1"/>
    <col min="10" max="16384" width="9.1796875" style="24"/>
  </cols>
  <sheetData>
    <row r="1" spans="1:9" ht="18">
      <c r="A1" s="23" t="s">
        <v>183</v>
      </c>
    </row>
    <row r="2" spans="1:9">
      <c r="A2" s="24" t="s">
        <v>173</v>
      </c>
    </row>
    <row r="3" spans="1:9" ht="15.5">
      <c r="A3" s="24" t="s">
        <v>174</v>
      </c>
      <c r="B3" s="31" t="s">
        <v>6</v>
      </c>
      <c r="C3" s="31" t="s">
        <v>7</v>
      </c>
      <c r="D3" s="31" t="s">
        <v>79</v>
      </c>
      <c r="E3" s="31" t="s">
        <v>9</v>
      </c>
      <c r="F3" s="31" t="s">
        <v>10</v>
      </c>
      <c r="G3" s="31" t="s">
        <v>82</v>
      </c>
      <c r="H3" s="31" t="s">
        <v>87</v>
      </c>
      <c r="I3" s="31" t="s">
        <v>80</v>
      </c>
    </row>
    <row r="4" spans="1:9">
      <c r="A4" s="24" t="s">
        <v>4</v>
      </c>
      <c r="B4" s="26">
        <f>'Table 5'!B35*0.5</f>
        <v>20.7</v>
      </c>
      <c r="C4" s="26">
        <f>'Table 5'!C35*0.5</f>
        <v>3.2</v>
      </c>
      <c r="D4" s="26">
        <f>'Table 5'!D35*0.5</f>
        <v>14.9</v>
      </c>
      <c r="E4" s="26">
        <f>'Table 5'!E35*0.5</f>
        <v>41.4</v>
      </c>
      <c r="F4" s="26">
        <f>'Table 5'!F35*0.5</f>
        <v>0.9</v>
      </c>
      <c r="G4" s="26">
        <f>'Table 5'!G35*0.5</f>
        <v>2.9</v>
      </c>
      <c r="H4" s="26">
        <f>'Table 5'!H35*0.5</f>
        <v>2.8</v>
      </c>
      <c r="I4" s="26">
        <f>'Table 5'!I35*0.5</f>
        <v>86.8</v>
      </c>
    </row>
    <row r="5" spans="1:9">
      <c r="B5" s="26"/>
      <c r="C5" s="26"/>
      <c r="D5" s="26"/>
      <c r="E5" s="26"/>
      <c r="F5" s="26"/>
      <c r="G5" s="26"/>
      <c r="H5" s="26"/>
      <c r="I5" s="26"/>
    </row>
    <row r="6" spans="1:9">
      <c r="B6" s="26"/>
      <c r="C6" s="26"/>
      <c r="D6" s="26"/>
      <c r="E6" s="26"/>
      <c r="F6" s="26"/>
      <c r="G6" s="26"/>
      <c r="H6" s="26"/>
      <c r="I6" s="26"/>
    </row>
    <row r="7" spans="1:9" ht="25.5" customHeight="1"/>
    <row r="9" spans="1:9" ht="23.25" customHeight="1">
      <c r="A9" s="24" t="s">
        <v>78</v>
      </c>
      <c r="B9" s="24">
        <v>50</v>
      </c>
    </row>
    <row r="10" spans="1:9">
      <c r="A10" s="24" t="s">
        <v>19</v>
      </c>
      <c r="B10" s="22" t="s">
        <v>31</v>
      </c>
    </row>
  </sheetData>
  <pageMargins left="0.7" right="0.7" top="0.75" bottom="0.75" header="0.3" footer="0.3"/>
  <pageSetup paperSize="9" scale="61"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5"/>
  <sheetViews>
    <sheetView zoomScaleNormal="100" workbookViewId="0"/>
  </sheetViews>
  <sheetFormatPr defaultRowHeight="14.5"/>
  <cols>
    <col min="1" max="1" width="11.7265625" customWidth="1"/>
    <col min="2" max="2" width="10" customWidth="1"/>
    <col min="3" max="3" width="10.7265625" customWidth="1"/>
    <col min="4" max="4" width="10.1796875" customWidth="1"/>
    <col min="5" max="5" width="9.81640625" customWidth="1"/>
    <col min="6" max="6" width="10.1796875" customWidth="1"/>
    <col min="7" max="7" width="10.54296875" customWidth="1"/>
    <col min="8" max="8" width="10.453125" customWidth="1"/>
    <col min="9" max="9" width="10.1796875" customWidth="1"/>
    <col min="10" max="10" width="11.453125" customWidth="1"/>
    <col min="11" max="11" width="10.81640625" customWidth="1"/>
    <col min="12" max="12" width="11.1796875" customWidth="1"/>
    <col min="13" max="13" width="10.26953125" customWidth="1"/>
    <col min="14" max="14" width="13.1796875" customWidth="1"/>
    <col min="15" max="15" width="10.1796875" customWidth="1"/>
    <col min="16" max="16" width="13.7265625" customWidth="1"/>
  </cols>
  <sheetData>
    <row r="1" spans="1:16" ht="18.5">
      <c r="A1" s="63" t="s">
        <v>284</v>
      </c>
    </row>
    <row r="2" spans="1:16">
      <c r="A2" s="24" t="s">
        <v>173</v>
      </c>
    </row>
    <row r="3" spans="1:16" ht="58">
      <c r="B3" s="8" t="s">
        <v>47</v>
      </c>
      <c r="C3" s="8" t="s">
        <v>190</v>
      </c>
      <c r="D3" s="8" t="s">
        <v>48</v>
      </c>
      <c r="E3" s="8" t="s">
        <v>49</v>
      </c>
      <c r="F3" s="8" t="s">
        <v>50</v>
      </c>
      <c r="G3" s="8" t="s">
        <v>51</v>
      </c>
      <c r="H3" s="8" t="s">
        <v>52</v>
      </c>
      <c r="I3" s="8" t="s">
        <v>53</v>
      </c>
      <c r="J3" s="8" t="s">
        <v>54</v>
      </c>
      <c r="K3" s="8" t="s">
        <v>55</v>
      </c>
      <c r="L3" s="8" t="s">
        <v>56</v>
      </c>
      <c r="M3" s="8" t="s">
        <v>57</v>
      </c>
      <c r="N3" s="8" t="s">
        <v>58</v>
      </c>
      <c r="O3" s="8" t="s">
        <v>59</v>
      </c>
      <c r="P3" s="8" t="s">
        <v>60</v>
      </c>
    </row>
    <row r="4" spans="1:16">
      <c r="A4" s="1">
        <v>2004</v>
      </c>
      <c r="B4">
        <v>225</v>
      </c>
      <c r="C4" s="11">
        <v>2978.3</v>
      </c>
      <c r="D4" s="11">
        <v>191</v>
      </c>
      <c r="E4" s="11">
        <v>667</v>
      </c>
      <c r="F4" s="11">
        <v>539</v>
      </c>
      <c r="G4" s="11">
        <v>2038</v>
      </c>
      <c r="H4" s="11">
        <v>1392</v>
      </c>
      <c r="I4" s="11">
        <v>2070</v>
      </c>
      <c r="J4" s="11">
        <v>1519</v>
      </c>
      <c r="K4" s="11">
        <v>976</v>
      </c>
      <c r="L4" s="11">
        <v>571</v>
      </c>
      <c r="M4" s="11">
        <v>480</v>
      </c>
      <c r="N4" s="11">
        <v>10473</v>
      </c>
      <c r="O4" s="11">
        <v>1397</v>
      </c>
      <c r="P4" s="11">
        <v>9046</v>
      </c>
    </row>
    <row r="5" spans="1:16">
      <c r="A5" s="1">
        <v>2005</v>
      </c>
      <c r="B5">
        <v>209</v>
      </c>
      <c r="C5" s="11">
        <v>2932.2</v>
      </c>
      <c r="D5" s="11">
        <v>156</v>
      </c>
      <c r="E5" s="11">
        <v>602</v>
      </c>
      <c r="F5" s="11">
        <v>495</v>
      </c>
      <c r="G5" s="11">
        <v>2167</v>
      </c>
      <c r="H5" s="11">
        <v>1364</v>
      </c>
      <c r="I5" s="11">
        <v>1894</v>
      </c>
      <c r="J5" s="11">
        <v>1578</v>
      </c>
      <c r="K5" s="11">
        <v>933</v>
      </c>
      <c r="L5" s="11">
        <v>524</v>
      </c>
      <c r="M5" s="11">
        <v>479</v>
      </c>
      <c r="N5" s="11">
        <v>10206</v>
      </c>
      <c r="O5" s="11">
        <v>1253</v>
      </c>
      <c r="P5" s="11">
        <v>8939</v>
      </c>
    </row>
    <row r="6" spans="1:16">
      <c r="A6" s="1">
        <v>2006</v>
      </c>
      <c r="B6">
        <v>244</v>
      </c>
      <c r="C6" s="11">
        <v>2784.7</v>
      </c>
      <c r="D6" s="11">
        <v>151</v>
      </c>
      <c r="E6" s="11">
        <v>557</v>
      </c>
      <c r="F6" s="11">
        <v>451</v>
      </c>
      <c r="G6" s="11">
        <v>2100</v>
      </c>
      <c r="H6" s="11">
        <v>1377</v>
      </c>
      <c r="I6" s="11">
        <v>1662</v>
      </c>
      <c r="J6" s="11">
        <v>1511</v>
      </c>
      <c r="K6" s="11">
        <v>946</v>
      </c>
      <c r="L6" s="11">
        <v>505</v>
      </c>
      <c r="M6" s="11">
        <v>447</v>
      </c>
      <c r="N6" s="11">
        <v>9723</v>
      </c>
      <c r="O6" s="11">
        <v>1159</v>
      </c>
      <c r="P6" s="11">
        <v>8548</v>
      </c>
    </row>
    <row r="7" spans="1:16">
      <c r="A7" s="1">
        <v>2007</v>
      </c>
      <c r="B7">
        <v>207</v>
      </c>
      <c r="C7" s="11">
        <v>2676.5</v>
      </c>
      <c r="D7" s="11">
        <v>130</v>
      </c>
      <c r="E7" s="11">
        <v>500</v>
      </c>
      <c r="F7" s="11">
        <v>427</v>
      </c>
      <c r="G7" s="11">
        <v>2042</v>
      </c>
      <c r="H7" s="11">
        <v>1299</v>
      </c>
      <c r="I7" s="11">
        <v>1555</v>
      </c>
      <c r="J7" s="11">
        <v>1476</v>
      </c>
      <c r="K7" s="11">
        <v>880</v>
      </c>
      <c r="L7" s="11">
        <v>520</v>
      </c>
      <c r="M7" s="11">
        <v>458</v>
      </c>
      <c r="N7" s="11">
        <v>9302</v>
      </c>
      <c r="O7" s="11">
        <v>1057</v>
      </c>
      <c r="P7" s="11">
        <v>8230</v>
      </c>
    </row>
    <row r="8" spans="1:16">
      <c r="A8" s="1">
        <v>2008</v>
      </c>
      <c r="B8">
        <v>191</v>
      </c>
      <c r="C8" s="11">
        <v>2671.4</v>
      </c>
      <c r="D8" s="11">
        <v>127</v>
      </c>
      <c r="E8" s="11">
        <v>449</v>
      </c>
      <c r="F8" s="11">
        <v>407</v>
      </c>
      <c r="G8" s="11">
        <v>1870</v>
      </c>
      <c r="H8" s="11">
        <v>1256</v>
      </c>
      <c r="I8" s="11">
        <v>1485</v>
      </c>
      <c r="J8" s="11">
        <v>1424</v>
      </c>
      <c r="K8" s="11">
        <v>866</v>
      </c>
      <c r="L8" s="11">
        <v>477</v>
      </c>
      <c r="M8" s="11">
        <v>469</v>
      </c>
      <c r="N8" s="11">
        <v>8843</v>
      </c>
      <c r="O8" s="11">
        <v>983</v>
      </c>
      <c r="P8" s="11">
        <v>7847</v>
      </c>
    </row>
    <row r="9" spans="1:16">
      <c r="A9" s="1">
        <v>2009</v>
      </c>
      <c r="B9">
        <v>162</v>
      </c>
      <c r="C9" s="11">
        <v>2460.8000000000002</v>
      </c>
      <c r="D9" s="11">
        <v>105</v>
      </c>
      <c r="E9" s="11">
        <v>399</v>
      </c>
      <c r="F9" s="11">
        <v>302</v>
      </c>
      <c r="G9" s="11">
        <v>1846</v>
      </c>
      <c r="H9" s="11">
        <v>1197</v>
      </c>
      <c r="I9" s="11">
        <v>1412</v>
      </c>
      <c r="J9" s="11">
        <v>1397</v>
      </c>
      <c r="K9" s="11">
        <v>821</v>
      </c>
      <c r="L9" s="11">
        <v>511</v>
      </c>
      <c r="M9" s="11">
        <v>444</v>
      </c>
      <c r="N9" s="11">
        <v>8450</v>
      </c>
      <c r="O9" s="11">
        <v>806</v>
      </c>
      <c r="P9" s="11">
        <v>7628</v>
      </c>
    </row>
    <row r="10" spans="1:16">
      <c r="A10" s="1">
        <v>2010</v>
      </c>
      <c r="B10">
        <v>146</v>
      </c>
      <c r="C10" s="11">
        <v>2139.6999999999998</v>
      </c>
      <c r="D10" s="11">
        <v>110</v>
      </c>
      <c r="E10" s="11">
        <v>375</v>
      </c>
      <c r="F10" s="11">
        <v>336</v>
      </c>
      <c r="G10" s="11">
        <v>1459</v>
      </c>
      <c r="H10" s="11">
        <v>1050</v>
      </c>
      <c r="I10" s="11">
        <v>1275</v>
      </c>
      <c r="J10" s="11">
        <v>1272</v>
      </c>
      <c r="K10" s="11">
        <v>817</v>
      </c>
      <c r="L10" s="11">
        <v>461</v>
      </c>
      <c r="M10" s="11">
        <v>377</v>
      </c>
      <c r="N10" s="11">
        <v>7541</v>
      </c>
      <c r="O10" s="11">
        <v>821</v>
      </c>
      <c r="P10" s="11">
        <v>6711</v>
      </c>
    </row>
    <row r="11" spans="1:16">
      <c r="A11" s="1">
        <v>2011</v>
      </c>
      <c r="B11">
        <v>139</v>
      </c>
      <c r="C11" s="11">
        <v>2060.6999999999998</v>
      </c>
      <c r="D11" s="11">
        <v>122</v>
      </c>
      <c r="E11" s="11">
        <v>364</v>
      </c>
      <c r="F11" s="11">
        <v>272</v>
      </c>
      <c r="G11" s="11">
        <v>1276</v>
      </c>
      <c r="H11" s="11">
        <v>975</v>
      </c>
      <c r="I11" s="11">
        <v>1201</v>
      </c>
      <c r="J11" s="11">
        <v>1316</v>
      </c>
      <c r="K11" s="11">
        <v>856</v>
      </c>
      <c r="L11" s="11">
        <v>516</v>
      </c>
      <c r="M11" s="11">
        <v>405</v>
      </c>
      <c r="N11" s="11">
        <v>7310</v>
      </c>
      <c r="O11" s="11">
        <v>758</v>
      </c>
      <c r="P11" s="11">
        <v>6545</v>
      </c>
    </row>
    <row r="12" spans="1:16">
      <c r="A12" s="1">
        <v>2012</v>
      </c>
      <c r="B12">
        <v>128</v>
      </c>
      <c r="C12" s="11">
        <v>2136.3000000000002</v>
      </c>
      <c r="D12" s="11">
        <v>94</v>
      </c>
      <c r="E12" s="11">
        <v>315</v>
      </c>
      <c r="F12" s="11">
        <v>245</v>
      </c>
      <c r="G12" s="11">
        <v>1321</v>
      </c>
      <c r="H12" s="11">
        <v>1028</v>
      </c>
      <c r="I12" s="11">
        <v>1144</v>
      </c>
      <c r="J12" s="11">
        <v>1237</v>
      </c>
      <c r="K12" s="11">
        <v>937</v>
      </c>
      <c r="L12" s="11">
        <v>445</v>
      </c>
      <c r="M12" s="11">
        <v>448</v>
      </c>
      <c r="N12" s="11">
        <v>7217</v>
      </c>
      <c r="O12" s="11">
        <v>654</v>
      </c>
      <c r="P12" s="11">
        <v>6560</v>
      </c>
    </row>
    <row r="13" spans="1:16">
      <c r="A13" s="1">
        <v>2013</v>
      </c>
      <c r="B13">
        <v>119</v>
      </c>
      <c r="C13" s="11">
        <v>1860.3</v>
      </c>
      <c r="D13" s="11">
        <v>96</v>
      </c>
      <c r="E13" s="11">
        <v>276</v>
      </c>
      <c r="F13" s="11">
        <v>208</v>
      </c>
      <c r="G13" s="11">
        <v>1089</v>
      </c>
      <c r="H13" s="11">
        <v>879</v>
      </c>
      <c r="I13" s="11">
        <v>1088</v>
      </c>
      <c r="J13" s="11">
        <v>1171</v>
      </c>
      <c r="K13" s="11">
        <v>847</v>
      </c>
      <c r="L13" s="11">
        <v>449</v>
      </c>
      <c r="M13" s="11">
        <v>399</v>
      </c>
      <c r="N13" s="11">
        <v>6509</v>
      </c>
      <c r="O13" s="11">
        <v>580</v>
      </c>
      <c r="P13" s="11">
        <v>5922</v>
      </c>
    </row>
    <row r="14" spans="1:16">
      <c r="A14" s="1">
        <v>2014</v>
      </c>
      <c r="B14">
        <v>149</v>
      </c>
      <c r="C14" s="11">
        <v>1851.1</v>
      </c>
      <c r="D14" s="11">
        <v>87</v>
      </c>
      <c r="E14" s="11">
        <v>266</v>
      </c>
      <c r="F14" s="11">
        <v>221</v>
      </c>
      <c r="G14" s="11">
        <v>1103</v>
      </c>
      <c r="H14" s="11">
        <v>907</v>
      </c>
      <c r="I14" s="11">
        <v>1034</v>
      </c>
      <c r="J14" s="11">
        <v>1124</v>
      </c>
      <c r="K14" s="11">
        <v>827</v>
      </c>
      <c r="L14" s="11">
        <v>452</v>
      </c>
      <c r="M14" s="11">
        <v>406</v>
      </c>
      <c r="N14" s="11">
        <v>6433</v>
      </c>
      <c r="O14" s="11">
        <v>574</v>
      </c>
      <c r="P14" s="11">
        <v>5853</v>
      </c>
    </row>
    <row r="15" spans="1:16">
      <c r="A15" s="1">
        <v>2015</v>
      </c>
      <c r="B15">
        <v>124</v>
      </c>
      <c r="C15" s="11">
        <v>1785.5</v>
      </c>
      <c r="D15" s="11">
        <v>78</v>
      </c>
      <c r="E15" s="11">
        <v>259</v>
      </c>
      <c r="F15" s="11">
        <v>188</v>
      </c>
      <c r="G15" s="11">
        <v>952</v>
      </c>
      <c r="H15" s="11">
        <v>967</v>
      </c>
      <c r="I15" s="11">
        <v>1018</v>
      </c>
      <c r="J15" s="11">
        <v>1020</v>
      </c>
      <c r="K15" s="11">
        <v>843</v>
      </c>
      <c r="L15" s="11">
        <v>438</v>
      </c>
      <c r="M15" s="11">
        <v>417</v>
      </c>
      <c r="N15" s="11">
        <v>6183</v>
      </c>
      <c r="O15" s="11">
        <v>525</v>
      </c>
      <c r="P15" s="11">
        <v>5655</v>
      </c>
    </row>
    <row r="16" spans="1:16">
      <c r="A16" s="1">
        <v>2016</v>
      </c>
      <c r="B16">
        <v>133</v>
      </c>
      <c r="C16" s="11">
        <v>1840.2</v>
      </c>
      <c r="D16" s="11">
        <v>84</v>
      </c>
      <c r="E16" s="11">
        <v>276</v>
      </c>
      <c r="F16" s="11">
        <v>198</v>
      </c>
      <c r="G16" s="11">
        <v>844</v>
      </c>
      <c r="H16" s="11">
        <v>905</v>
      </c>
      <c r="I16" s="11">
        <v>1035</v>
      </c>
      <c r="J16" s="11">
        <v>1005</v>
      </c>
      <c r="K16" s="11">
        <v>919</v>
      </c>
      <c r="L16" s="11">
        <v>438</v>
      </c>
      <c r="M16" s="11">
        <v>408</v>
      </c>
      <c r="N16" s="11">
        <v>6122</v>
      </c>
      <c r="O16" s="11">
        <v>558</v>
      </c>
      <c r="P16" s="11">
        <v>5554</v>
      </c>
    </row>
    <row r="17" spans="1:16">
      <c r="A17" s="1">
        <v>2017</v>
      </c>
      <c r="B17">
        <v>96</v>
      </c>
      <c r="C17" s="11">
        <v>1654.2</v>
      </c>
      <c r="D17" s="11">
        <v>84</v>
      </c>
      <c r="E17" s="11">
        <v>230</v>
      </c>
      <c r="F17" s="11">
        <v>211</v>
      </c>
      <c r="G17" s="11">
        <v>789</v>
      </c>
      <c r="H17" s="11">
        <v>784</v>
      </c>
      <c r="I17" s="11">
        <v>857</v>
      </c>
      <c r="J17" s="11">
        <v>832</v>
      </c>
      <c r="K17" s="11">
        <v>744</v>
      </c>
      <c r="L17" s="11">
        <v>399</v>
      </c>
      <c r="M17" s="11">
        <v>356</v>
      </c>
      <c r="N17" s="11">
        <v>5298</v>
      </c>
      <c r="O17" s="11">
        <v>525</v>
      </c>
      <c r="P17" s="11">
        <v>4761</v>
      </c>
    </row>
    <row r="18" spans="1:16">
      <c r="A18" s="1">
        <v>2018</v>
      </c>
      <c r="B18">
        <v>110</v>
      </c>
      <c r="C18" s="11">
        <v>1628.6</v>
      </c>
      <c r="D18" s="11">
        <v>72</v>
      </c>
      <c r="E18" s="11">
        <v>207</v>
      </c>
      <c r="F18" s="11">
        <v>150</v>
      </c>
      <c r="G18" s="11">
        <v>610</v>
      </c>
      <c r="H18" s="11">
        <v>684</v>
      </c>
      <c r="I18" s="11">
        <v>864</v>
      </c>
      <c r="J18" s="11">
        <v>737</v>
      </c>
      <c r="K18" s="11">
        <v>724</v>
      </c>
      <c r="L18" s="11">
        <v>402</v>
      </c>
      <c r="M18" s="11">
        <v>380</v>
      </c>
      <c r="N18" s="11">
        <v>4845</v>
      </c>
      <c r="O18" s="11">
        <v>429</v>
      </c>
      <c r="P18" s="11">
        <v>4401</v>
      </c>
    </row>
    <row r="19" spans="1:16">
      <c r="A19" s="1">
        <v>2019</v>
      </c>
      <c r="B19">
        <v>107</v>
      </c>
      <c r="C19" s="11">
        <v>1499.4</v>
      </c>
      <c r="D19" s="11">
        <v>60</v>
      </c>
      <c r="E19" s="11">
        <v>208</v>
      </c>
      <c r="F19" s="11">
        <v>156</v>
      </c>
      <c r="G19" s="11">
        <v>566</v>
      </c>
      <c r="H19" s="11">
        <v>572</v>
      </c>
      <c r="I19" s="11">
        <v>748</v>
      </c>
      <c r="J19" s="11">
        <v>613</v>
      </c>
      <c r="K19" s="11">
        <v>681</v>
      </c>
      <c r="L19" s="11">
        <v>368</v>
      </c>
      <c r="M19" s="11">
        <v>364</v>
      </c>
      <c r="N19" s="11">
        <v>4343</v>
      </c>
      <c r="O19" s="11">
        <v>424</v>
      </c>
      <c r="P19" s="11">
        <v>3912</v>
      </c>
    </row>
    <row r="20" spans="1:16">
      <c r="A20" s="1">
        <v>2020</v>
      </c>
      <c r="B20">
        <v>110</v>
      </c>
      <c r="C20" s="11">
        <v>1036</v>
      </c>
      <c r="D20" s="11">
        <v>42</v>
      </c>
      <c r="E20" s="11">
        <v>121</v>
      </c>
      <c r="F20" s="11">
        <v>113</v>
      </c>
      <c r="G20" s="11">
        <v>444</v>
      </c>
      <c r="H20" s="11">
        <v>466</v>
      </c>
      <c r="I20" s="11">
        <v>577</v>
      </c>
      <c r="J20" s="11">
        <v>429</v>
      </c>
      <c r="K20" s="11">
        <v>459</v>
      </c>
      <c r="L20" s="11">
        <v>245</v>
      </c>
      <c r="M20" s="11">
        <v>206</v>
      </c>
      <c r="N20" s="11">
        <v>3103</v>
      </c>
      <c r="O20" s="11">
        <v>276</v>
      </c>
      <c r="P20" s="11">
        <v>2826</v>
      </c>
    </row>
    <row r="21" spans="1:16">
      <c r="A21" s="1">
        <v>2021</v>
      </c>
      <c r="B21">
        <v>106</v>
      </c>
      <c r="C21" s="11">
        <v>1053</v>
      </c>
      <c r="D21" s="11">
        <v>40</v>
      </c>
      <c r="E21" s="11">
        <v>134</v>
      </c>
      <c r="F21" s="11">
        <v>119</v>
      </c>
      <c r="G21" s="11">
        <v>410</v>
      </c>
      <c r="H21" s="11">
        <v>434</v>
      </c>
      <c r="I21" s="11">
        <v>548</v>
      </c>
      <c r="J21" s="11">
        <v>448</v>
      </c>
      <c r="K21" s="11">
        <v>489</v>
      </c>
      <c r="L21" s="11">
        <v>243</v>
      </c>
      <c r="M21" s="11">
        <v>223</v>
      </c>
      <c r="N21" s="11">
        <v>3089</v>
      </c>
      <c r="O21" s="11">
        <v>293</v>
      </c>
      <c r="P21" s="11">
        <v>2795</v>
      </c>
    </row>
    <row r="22" spans="1:16">
      <c r="A22" s="1">
        <v>2022</v>
      </c>
      <c r="B22">
        <v>126</v>
      </c>
      <c r="C22" s="11">
        <v>1168</v>
      </c>
      <c r="D22" s="11">
        <v>37</v>
      </c>
      <c r="E22" s="11">
        <v>160</v>
      </c>
      <c r="F22" s="11">
        <v>139</v>
      </c>
      <c r="G22" s="11">
        <v>498</v>
      </c>
      <c r="H22" s="11">
        <v>446</v>
      </c>
      <c r="I22" s="11">
        <v>554</v>
      </c>
      <c r="J22" s="11">
        <v>433</v>
      </c>
      <c r="K22" s="11">
        <v>489</v>
      </c>
      <c r="L22" s="11">
        <v>344</v>
      </c>
      <c r="M22" s="11">
        <v>284</v>
      </c>
      <c r="N22" s="11">
        <v>3384</v>
      </c>
      <c r="O22" s="11">
        <v>336</v>
      </c>
      <c r="P22" s="11">
        <v>3048</v>
      </c>
    </row>
    <row r="23" spans="1:16">
      <c r="A23" s="1">
        <v>2023</v>
      </c>
      <c r="B23">
        <v>112</v>
      </c>
      <c r="C23" s="11">
        <v>1215</v>
      </c>
      <c r="D23" s="11">
        <v>41</v>
      </c>
      <c r="E23" s="11">
        <v>142</v>
      </c>
      <c r="F23" s="11">
        <v>137</v>
      </c>
      <c r="G23" s="11">
        <v>502</v>
      </c>
      <c r="H23" s="11">
        <v>415</v>
      </c>
      <c r="I23" s="11">
        <v>567</v>
      </c>
      <c r="J23" s="11">
        <v>451</v>
      </c>
      <c r="K23" s="11">
        <v>477</v>
      </c>
      <c r="L23" s="11">
        <v>357</v>
      </c>
      <c r="M23" s="11">
        <v>313</v>
      </c>
      <c r="N23" s="11">
        <v>3405</v>
      </c>
      <c r="O23" s="11">
        <v>320</v>
      </c>
      <c r="P23" s="11">
        <v>3082</v>
      </c>
    </row>
    <row r="24" spans="1:16" ht="58">
      <c r="B24" s="8" t="s">
        <v>32</v>
      </c>
      <c r="C24" s="8" t="s">
        <v>191</v>
      </c>
      <c r="D24" s="8" t="s">
        <v>33</v>
      </c>
      <c r="E24" s="8" t="s">
        <v>34</v>
      </c>
      <c r="F24" s="8" t="s">
        <v>35</v>
      </c>
      <c r="G24" s="8" t="s">
        <v>36</v>
      </c>
      <c r="H24" s="8" t="s">
        <v>37</v>
      </c>
      <c r="I24" s="8" t="s">
        <v>38</v>
      </c>
      <c r="J24" s="8" t="s">
        <v>39</v>
      </c>
      <c r="K24" s="8" t="s">
        <v>40</v>
      </c>
      <c r="L24" s="8" t="s">
        <v>41</v>
      </c>
      <c r="M24" s="8" t="s">
        <v>42</v>
      </c>
      <c r="N24" s="8" t="s">
        <v>46</v>
      </c>
      <c r="O24" s="8" t="s">
        <v>44</v>
      </c>
      <c r="P24" s="8" t="s">
        <v>43</v>
      </c>
    </row>
    <row r="25" spans="1:16">
      <c r="A25" s="1">
        <v>2004</v>
      </c>
      <c r="B25" s="11">
        <v>83</v>
      </c>
      <c r="C25" s="11">
        <v>1656.6</v>
      </c>
      <c r="D25" s="11">
        <v>116</v>
      </c>
      <c r="E25" s="11">
        <v>450</v>
      </c>
      <c r="F25" s="11">
        <v>430</v>
      </c>
      <c r="G25" s="11">
        <v>1424</v>
      </c>
      <c r="H25" s="11">
        <v>1009</v>
      </c>
      <c r="I25" s="11">
        <v>1459</v>
      </c>
      <c r="J25" s="11">
        <v>1078</v>
      </c>
      <c r="K25" s="11">
        <v>835</v>
      </c>
      <c r="L25" s="11">
        <v>536</v>
      </c>
      <c r="M25" s="11">
        <v>667</v>
      </c>
      <c r="N25" s="11">
        <v>8016</v>
      </c>
      <c r="O25" s="11">
        <v>996</v>
      </c>
      <c r="P25" s="11">
        <v>7008</v>
      </c>
    </row>
    <row r="26" spans="1:16">
      <c r="A26" s="1">
        <v>2005</v>
      </c>
      <c r="B26" s="11">
        <v>77</v>
      </c>
      <c r="C26" s="11">
        <v>1606.2</v>
      </c>
      <c r="D26" s="11">
        <v>111</v>
      </c>
      <c r="E26" s="11">
        <v>375</v>
      </c>
      <c r="F26" s="11">
        <v>418</v>
      </c>
      <c r="G26" s="11">
        <v>1375</v>
      </c>
      <c r="H26" s="11">
        <v>929</v>
      </c>
      <c r="I26" s="11">
        <v>1294</v>
      </c>
      <c r="J26" s="11">
        <v>1115</v>
      </c>
      <c r="K26" s="11">
        <v>820</v>
      </c>
      <c r="L26" s="11">
        <v>544</v>
      </c>
      <c r="M26" s="11">
        <v>671</v>
      </c>
      <c r="N26" s="11">
        <v>7661</v>
      </c>
      <c r="O26" s="11">
        <v>904</v>
      </c>
      <c r="P26" s="11">
        <v>6748</v>
      </c>
    </row>
    <row r="27" spans="1:16">
      <c r="A27" s="1">
        <v>2006</v>
      </c>
      <c r="B27" s="11">
        <v>70</v>
      </c>
      <c r="C27" s="11">
        <v>1630.4</v>
      </c>
      <c r="D27" s="11">
        <v>108</v>
      </c>
      <c r="E27" s="11">
        <v>345</v>
      </c>
      <c r="F27" s="11">
        <v>404</v>
      </c>
      <c r="G27" s="11">
        <v>1460</v>
      </c>
      <c r="H27" s="11">
        <v>908</v>
      </c>
      <c r="I27" s="11">
        <v>1257</v>
      </c>
      <c r="J27" s="11">
        <v>1123</v>
      </c>
      <c r="K27" s="11">
        <v>781</v>
      </c>
      <c r="L27" s="11">
        <v>519</v>
      </c>
      <c r="M27" s="11">
        <v>619</v>
      </c>
      <c r="N27" s="11">
        <v>7532</v>
      </c>
      <c r="O27" s="11">
        <v>857</v>
      </c>
      <c r="P27" s="11">
        <v>6667</v>
      </c>
    </row>
    <row r="28" spans="1:16">
      <c r="A28" s="1">
        <v>2007</v>
      </c>
      <c r="B28" s="11">
        <v>74</v>
      </c>
      <c r="C28" s="11">
        <v>1354.9</v>
      </c>
      <c r="D28" s="11">
        <v>95</v>
      </c>
      <c r="E28" s="11">
        <v>328</v>
      </c>
      <c r="F28" s="11">
        <v>332</v>
      </c>
      <c r="G28" s="11">
        <v>1376</v>
      </c>
      <c r="H28" s="11">
        <v>931</v>
      </c>
      <c r="I28" s="11">
        <v>1073</v>
      </c>
      <c r="J28" s="11">
        <v>952</v>
      </c>
      <c r="K28" s="11">
        <v>762</v>
      </c>
      <c r="L28" s="11">
        <v>483</v>
      </c>
      <c r="M28" s="11">
        <v>579</v>
      </c>
      <c r="N28" s="11">
        <v>6917</v>
      </c>
      <c r="O28" s="11">
        <v>755</v>
      </c>
      <c r="P28" s="11">
        <v>6156</v>
      </c>
    </row>
    <row r="29" spans="1:16">
      <c r="A29" s="1">
        <v>2008</v>
      </c>
      <c r="B29" s="11">
        <v>79</v>
      </c>
      <c r="C29" s="11">
        <v>1464.4</v>
      </c>
      <c r="D29" s="11">
        <v>106</v>
      </c>
      <c r="E29" s="11">
        <v>304</v>
      </c>
      <c r="F29" s="11">
        <v>295</v>
      </c>
      <c r="G29" s="11">
        <v>1305</v>
      </c>
      <c r="H29" s="11">
        <v>920</v>
      </c>
      <c r="I29" s="11">
        <v>1032</v>
      </c>
      <c r="J29" s="11">
        <v>1028</v>
      </c>
      <c r="K29" s="11">
        <v>691</v>
      </c>
      <c r="L29" s="11">
        <v>476</v>
      </c>
      <c r="M29" s="11">
        <v>577</v>
      </c>
      <c r="N29" s="11">
        <v>6738</v>
      </c>
      <c r="O29" s="11">
        <v>705</v>
      </c>
      <c r="P29" s="11">
        <v>6029</v>
      </c>
    </row>
    <row r="30" spans="1:16">
      <c r="A30" s="1">
        <v>2009</v>
      </c>
      <c r="B30" s="11">
        <v>54</v>
      </c>
      <c r="C30" s="11">
        <v>1389.9</v>
      </c>
      <c r="D30" s="11">
        <v>96</v>
      </c>
      <c r="E30" s="11">
        <v>283</v>
      </c>
      <c r="F30" s="11">
        <v>288</v>
      </c>
      <c r="G30" s="11">
        <v>1240</v>
      </c>
      <c r="H30" s="11">
        <v>901</v>
      </c>
      <c r="I30" s="11">
        <v>1013</v>
      </c>
      <c r="J30" s="11">
        <v>992</v>
      </c>
      <c r="K30" s="11">
        <v>717</v>
      </c>
      <c r="L30" s="11">
        <v>486</v>
      </c>
      <c r="M30" s="11">
        <v>556</v>
      </c>
      <c r="N30" s="11">
        <v>6587</v>
      </c>
      <c r="O30" s="11">
        <v>667</v>
      </c>
      <c r="P30" s="11">
        <v>5905</v>
      </c>
    </row>
    <row r="31" spans="1:16">
      <c r="A31" s="1">
        <v>2010</v>
      </c>
      <c r="B31" s="11">
        <v>62</v>
      </c>
      <c r="C31" s="11">
        <v>1189.7</v>
      </c>
      <c r="D31" s="11">
        <v>61</v>
      </c>
      <c r="E31" s="11">
        <v>256</v>
      </c>
      <c r="F31" s="11">
        <v>240</v>
      </c>
      <c r="G31" s="11">
        <v>1032</v>
      </c>
      <c r="H31" s="11">
        <v>835</v>
      </c>
      <c r="I31" s="11">
        <v>916</v>
      </c>
      <c r="J31" s="11">
        <v>913</v>
      </c>
      <c r="K31" s="11">
        <v>635</v>
      </c>
      <c r="L31" s="11">
        <v>416</v>
      </c>
      <c r="M31" s="11">
        <v>478</v>
      </c>
      <c r="N31" s="11">
        <v>5787</v>
      </c>
      <c r="O31" s="11">
        <v>557</v>
      </c>
      <c r="P31" s="11">
        <v>5225</v>
      </c>
    </row>
    <row r="32" spans="1:16">
      <c r="A32" s="1">
        <v>2011</v>
      </c>
      <c r="B32" s="11">
        <v>46</v>
      </c>
      <c r="C32" s="11">
        <v>1134.0999999999999</v>
      </c>
      <c r="D32" s="11">
        <v>82</v>
      </c>
      <c r="E32" s="11">
        <v>226</v>
      </c>
      <c r="F32" s="11">
        <v>249</v>
      </c>
      <c r="G32" s="11">
        <v>967</v>
      </c>
      <c r="H32" s="11">
        <v>713</v>
      </c>
      <c r="I32" s="11">
        <v>872</v>
      </c>
      <c r="J32" s="11">
        <v>827</v>
      </c>
      <c r="K32" s="11">
        <v>599</v>
      </c>
      <c r="L32" s="11">
        <v>423</v>
      </c>
      <c r="M32" s="11">
        <v>501</v>
      </c>
      <c r="N32" s="11">
        <v>5469</v>
      </c>
      <c r="O32" s="11">
        <v>557</v>
      </c>
      <c r="P32" s="11">
        <v>4902</v>
      </c>
    </row>
    <row r="33" spans="1:16">
      <c r="A33" s="1">
        <v>2012</v>
      </c>
      <c r="B33" s="11">
        <v>48</v>
      </c>
      <c r="C33" s="11">
        <v>1162.0999999999999</v>
      </c>
      <c r="D33" s="11">
        <v>84</v>
      </c>
      <c r="E33" s="11">
        <v>225</v>
      </c>
      <c r="F33" s="11">
        <v>200</v>
      </c>
      <c r="G33" s="11">
        <v>978</v>
      </c>
      <c r="H33" s="11">
        <v>779</v>
      </c>
      <c r="I33" s="11">
        <v>782</v>
      </c>
      <c r="J33" s="11">
        <v>839</v>
      </c>
      <c r="K33" s="11">
        <v>657</v>
      </c>
      <c r="L33" s="11">
        <v>421</v>
      </c>
      <c r="M33" s="11">
        <v>522</v>
      </c>
      <c r="N33" s="11">
        <v>5489</v>
      </c>
      <c r="O33" s="11">
        <v>509</v>
      </c>
      <c r="P33" s="11">
        <v>4978</v>
      </c>
    </row>
    <row r="34" spans="1:16">
      <c r="A34" s="1">
        <v>2013</v>
      </c>
      <c r="B34" s="11">
        <v>53</v>
      </c>
      <c r="C34" s="11">
        <v>1040.9000000000001</v>
      </c>
      <c r="D34" s="11">
        <v>87</v>
      </c>
      <c r="E34" s="11">
        <v>209</v>
      </c>
      <c r="F34" s="11">
        <v>172</v>
      </c>
      <c r="G34" s="11">
        <v>804</v>
      </c>
      <c r="H34" s="11">
        <v>690</v>
      </c>
      <c r="I34" s="11">
        <v>743</v>
      </c>
      <c r="J34" s="11">
        <v>723</v>
      </c>
      <c r="K34" s="11">
        <v>629</v>
      </c>
      <c r="L34" s="11">
        <v>415</v>
      </c>
      <c r="M34" s="11">
        <v>489</v>
      </c>
      <c r="N34" s="11">
        <v>4973</v>
      </c>
      <c r="O34" s="11">
        <v>468</v>
      </c>
      <c r="P34" s="11">
        <v>4493</v>
      </c>
    </row>
    <row r="35" spans="1:16">
      <c r="A35" s="1">
        <v>2014</v>
      </c>
      <c r="B35" s="11">
        <v>54</v>
      </c>
      <c r="C35" s="11">
        <v>1052.3</v>
      </c>
      <c r="D35" s="11">
        <v>72</v>
      </c>
      <c r="E35" s="11">
        <v>224</v>
      </c>
      <c r="F35" s="11">
        <v>157</v>
      </c>
      <c r="G35" s="11">
        <v>780</v>
      </c>
      <c r="H35" s="11">
        <v>608</v>
      </c>
      <c r="I35" s="11">
        <v>773</v>
      </c>
      <c r="J35" s="11">
        <v>736</v>
      </c>
      <c r="K35" s="11">
        <v>642</v>
      </c>
      <c r="L35" s="11">
        <v>390</v>
      </c>
      <c r="M35" s="11">
        <v>477</v>
      </c>
      <c r="N35" s="11">
        <v>4865</v>
      </c>
      <c r="O35" s="11">
        <v>453</v>
      </c>
      <c r="P35" s="11">
        <v>4406</v>
      </c>
    </row>
    <row r="36" spans="1:16">
      <c r="A36" s="1">
        <v>2015</v>
      </c>
      <c r="B36" s="11">
        <v>44</v>
      </c>
      <c r="C36" s="11">
        <v>1007.1</v>
      </c>
      <c r="D36" s="11">
        <v>58</v>
      </c>
      <c r="E36" s="11">
        <v>218</v>
      </c>
      <c r="F36" s="11">
        <v>167</v>
      </c>
      <c r="G36" s="11">
        <v>738</v>
      </c>
      <c r="H36" s="11">
        <v>682</v>
      </c>
      <c r="I36" s="11">
        <v>713</v>
      </c>
      <c r="J36" s="11">
        <v>728</v>
      </c>
      <c r="K36" s="11">
        <v>658</v>
      </c>
      <c r="L36" s="11">
        <v>392</v>
      </c>
      <c r="M36" s="11">
        <v>426</v>
      </c>
      <c r="N36" s="11">
        <v>4784</v>
      </c>
      <c r="O36" s="11">
        <v>443</v>
      </c>
      <c r="P36" s="11">
        <v>4337</v>
      </c>
    </row>
    <row r="37" spans="1:16">
      <c r="A37" s="1">
        <v>2016</v>
      </c>
      <c r="B37" s="11">
        <v>58</v>
      </c>
      <c r="C37" s="11">
        <v>1025.9000000000001</v>
      </c>
      <c r="D37" s="11">
        <v>55</v>
      </c>
      <c r="E37" s="11">
        <v>216</v>
      </c>
      <c r="F37" s="11">
        <v>170</v>
      </c>
      <c r="G37" s="11">
        <v>761</v>
      </c>
      <c r="H37" s="11">
        <v>720</v>
      </c>
      <c r="I37" s="11">
        <v>689</v>
      </c>
      <c r="J37" s="11">
        <v>681</v>
      </c>
      <c r="K37" s="11">
        <v>642</v>
      </c>
      <c r="L37" s="11">
        <v>410</v>
      </c>
      <c r="M37" s="11">
        <v>418</v>
      </c>
      <c r="N37" s="11">
        <v>4767</v>
      </c>
      <c r="O37" s="11">
        <v>441</v>
      </c>
      <c r="P37" s="11">
        <v>4321</v>
      </c>
    </row>
    <row r="38" spans="1:16">
      <c r="A38" s="1">
        <v>2017</v>
      </c>
      <c r="B38" s="11">
        <v>49</v>
      </c>
      <c r="C38" s="11">
        <v>925.4</v>
      </c>
      <c r="D38" s="11">
        <v>52</v>
      </c>
      <c r="E38" s="11">
        <v>167</v>
      </c>
      <c r="F38" s="11">
        <v>156</v>
      </c>
      <c r="G38" s="11">
        <v>609</v>
      </c>
      <c r="H38" s="11">
        <v>618</v>
      </c>
      <c r="I38" s="11">
        <v>594</v>
      </c>
      <c r="J38" s="11">
        <v>597</v>
      </c>
      <c r="K38" s="11">
        <v>589</v>
      </c>
      <c r="L38" s="11">
        <v>336</v>
      </c>
      <c r="M38" s="11">
        <v>406</v>
      </c>
      <c r="N38" s="11">
        <v>4134</v>
      </c>
      <c r="O38" s="11">
        <v>375</v>
      </c>
      <c r="P38" s="11">
        <v>3749</v>
      </c>
    </row>
    <row r="39" spans="1:16">
      <c r="A39" s="1">
        <v>2018</v>
      </c>
      <c r="B39" s="11">
        <v>51</v>
      </c>
      <c r="C39" s="11">
        <v>874.2</v>
      </c>
      <c r="D39" s="11">
        <v>47</v>
      </c>
      <c r="E39" s="11">
        <v>141</v>
      </c>
      <c r="F39" s="11">
        <v>131</v>
      </c>
      <c r="G39" s="11">
        <v>490</v>
      </c>
      <c r="H39" s="11">
        <v>496</v>
      </c>
      <c r="I39" s="11">
        <v>550</v>
      </c>
      <c r="J39" s="11">
        <v>482</v>
      </c>
      <c r="K39" s="11">
        <v>488</v>
      </c>
      <c r="L39" s="11">
        <v>345</v>
      </c>
      <c r="M39" s="11">
        <v>390</v>
      </c>
      <c r="N39" s="11">
        <v>3569</v>
      </c>
      <c r="O39" s="11">
        <v>319</v>
      </c>
      <c r="P39" s="11">
        <v>3241</v>
      </c>
    </row>
    <row r="40" spans="1:16">
      <c r="A40" s="1">
        <v>2019</v>
      </c>
      <c r="B40" s="11">
        <v>57</v>
      </c>
      <c r="C40" s="11">
        <v>883.1</v>
      </c>
      <c r="D40" s="11">
        <v>60</v>
      </c>
      <c r="E40" s="11">
        <v>146</v>
      </c>
      <c r="F40" s="11">
        <v>134</v>
      </c>
      <c r="G40" s="11">
        <v>439</v>
      </c>
      <c r="H40" s="11">
        <v>468</v>
      </c>
      <c r="I40" s="11">
        <v>501</v>
      </c>
      <c r="J40" s="11">
        <v>410</v>
      </c>
      <c r="K40" s="11">
        <v>483</v>
      </c>
      <c r="L40" s="11">
        <v>302</v>
      </c>
      <c r="M40" s="11">
        <v>406</v>
      </c>
      <c r="N40" s="11">
        <v>3352</v>
      </c>
      <c r="O40" s="11">
        <v>340</v>
      </c>
      <c r="P40" s="11">
        <v>3009</v>
      </c>
    </row>
    <row r="41" spans="1:16">
      <c r="A41" s="1">
        <v>2020</v>
      </c>
      <c r="B41" s="11">
        <v>31</v>
      </c>
      <c r="C41" s="11">
        <v>502</v>
      </c>
      <c r="D41" s="11">
        <v>43</v>
      </c>
      <c r="E41" s="11">
        <v>105</v>
      </c>
      <c r="F41" s="11">
        <v>70</v>
      </c>
      <c r="G41" s="11">
        <v>290</v>
      </c>
      <c r="H41" s="11">
        <v>306</v>
      </c>
      <c r="I41" s="11">
        <v>312</v>
      </c>
      <c r="J41" s="11">
        <v>260</v>
      </c>
      <c r="K41" s="11">
        <v>264</v>
      </c>
      <c r="L41" s="11">
        <v>158</v>
      </c>
      <c r="M41" s="11">
        <v>154</v>
      </c>
      <c r="N41" s="11">
        <v>1962</v>
      </c>
      <c r="O41" s="11">
        <v>218</v>
      </c>
      <c r="P41" s="11">
        <v>1744</v>
      </c>
    </row>
    <row r="42" spans="1:16">
      <c r="A42" s="1">
        <v>2021</v>
      </c>
      <c r="B42" s="11">
        <v>33</v>
      </c>
      <c r="C42" s="11">
        <v>564</v>
      </c>
      <c r="D42" s="11">
        <v>26</v>
      </c>
      <c r="E42" s="11">
        <v>98</v>
      </c>
      <c r="F42" s="11">
        <v>78</v>
      </c>
      <c r="G42" s="11">
        <v>298</v>
      </c>
      <c r="H42" s="11">
        <v>274</v>
      </c>
      <c r="I42" s="11">
        <v>309</v>
      </c>
      <c r="J42" s="11">
        <v>253</v>
      </c>
      <c r="K42" s="11">
        <v>270</v>
      </c>
      <c r="L42" s="11">
        <v>192</v>
      </c>
      <c r="M42" s="11">
        <v>224</v>
      </c>
      <c r="N42" s="11">
        <v>2022</v>
      </c>
      <c r="O42" s="11">
        <v>202</v>
      </c>
      <c r="P42" s="11">
        <v>1820</v>
      </c>
    </row>
    <row r="43" spans="1:16">
      <c r="A43" s="1">
        <v>2022</v>
      </c>
      <c r="B43" s="11">
        <v>45</v>
      </c>
      <c r="C43" s="11">
        <v>609</v>
      </c>
      <c r="D43" s="11">
        <v>19</v>
      </c>
      <c r="E43" s="11">
        <v>129</v>
      </c>
      <c r="F43" s="11">
        <v>103</v>
      </c>
      <c r="G43" s="11">
        <v>279</v>
      </c>
      <c r="H43" s="11">
        <v>267</v>
      </c>
      <c r="I43" s="11">
        <v>338</v>
      </c>
      <c r="J43" s="11">
        <v>264</v>
      </c>
      <c r="K43" s="11">
        <v>323</v>
      </c>
      <c r="L43" s="11">
        <v>232</v>
      </c>
      <c r="M43" s="11">
        <v>289</v>
      </c>
      <c r="N43" s="11">
        <v>2244</v>
      </c>
      <c r="O43" s="11">
        <v>251</v>
      </c>
      <c r="P43" s="11">
        <v>1992</v>
      </c>
    </row>
    <row r="44" spans="1:16">
      <c r="A44" s="1">
        <v>2023</v>
      </c>
      <c r="B44" s="11">
        <v>43</v>
      </c>
      <c r="C44" s="11">
        <v>714</v>
      </c>
      <c r="D44" s="11">
        <v>34</v>
      </c>
      <c r="E44" s="11">
        <v>105</v>
      </c>
      <c r="F44" s="11">
        <v>119</v>
      </c>
      <c r="G44" s="11">
        <v>306</v>
      </c>
      <c r="H44" s="11">
        <v>283</v>
      </c>
      <c r="I44" s="11">
        <v>361</v>
      </c>
      <c r="J44" s="11">
        <v>286</v>
      </c>
      <c r="K44" s="11">
        <v>341</v>
      </c>
      <c r="L44" s="11">
        <v>264</v>
      </c>
      <c r="M44" s="11">
        <v>280</v>
      </c>
      <c r="N44" s="11">
        <v>2379</v>
      </c>
      <c r="O44" s="11">
        <v>258</v>
      </c>
      <c r="P44" s="11">
        <v>2121</v>
      </c>
    </row>
    <row r="45" spans="1:16" ht="61.5" customHeight="1">
      <c r="B45" s="8" t="s">
        <v>61</v>
      </c>
      <c r="C45" s="8" t="s">
        <v>192</v>
      </c>
      <c r="D45" s="8" t="s">
        <v>62</v>
      </c>
      <c r="E45" s="8" t="s">
        <v>63</v>
      </c>
      <c r="F45" s="8" t="s">
        <v>64</v>
      </c>
      <c r="G45" s="8" t="s">
        <v>65</v>
      </c>
      <c r="H45" s="8" t="s">
        <v>66</v>
      </c>
      <c r="I45" s="8" t="s">
        <v>67</v>
      </c>
      <c r="J45" s="8" t="s">
        <v>68</v>
      </c>
      <c r="K45" s="8" t="s">
        <v>69</v>
      </c>
      <c r="L45" s="8" t="s">
        <v>70</v>
      </c>
      <c r="M45" s="8" t="s">
        <v>71</v>
      </c>
      <c r="N45" s="8" t="s">
        <v>72</v>
      </c>
      <c r="O45" s="8" t="s">
        <v>73</v>
      </c>
      <c r="P45" s="8" t="s">
        <v>74</v>
      </c>
    </row>
    <row r="46" spans="1:16">
      <c r="A46" s="1">
        <v>2004</v>
      </c>
      <c r="B46" s="11">
        <v>308</v>
      </c>
      <c r="C46" s="11">
        <v>4636.8</v>
      </c>
      <c r="D46" s="11">
        <v>307</v>
      </c>
      <c r="E46" s="11">
        <v>1119</v>
      </c>
      <c r="F46" s="11">
        <v>969</v>
      </c>
      <c r="G46" s="11">
        <v>3463</v>
      </c>
      <c r="H46" s="11">
        <v>2402</v>
      </c>
      <c r="I46" s="11">
        <v>3529</v>
      </c>
      <c r="J46" s="11">
        <v>2597</v>
      </c>
      <c r="K46" s="11">
        <v>1811</v>
      </c>
      <c r="L46" s="11">
        <v>1108</v>
      </c>
      <c r="M46" s="11">
        <v>1151</v>
      </c>
      <c r="N46" s="11">
        <v>18502</v>
      </c>
      <c r="O46" s="11">
        <v>2395</v>
      </c>
      <c r="P46" s="11">
        <v>16061</v>
      </c>
    </row>
    <row r="47" spans="1:16">
      <c r="A47" s="1">
        <v>2005</v>
      </c>
      <c r="B47" s="11">
        <v>286</v>
      </c>
      <c r="C47" s="11">
        <v>4542.1000000000004</v>
      </c>
      <c r="D47" s="11">
        <v>273</v>
      </c>
      <c r="E47" s="11">
        <v>977</v>
      </c>
      <c r="F47" s="11">
        <v>913</v>
      </c>
      <c r="G47" s="11">
        <v>3542</v>
      </c>
      <c r="H47" s="11">
        <v>2295</v>
      </c>
      <c r="I47" s="11">
        <v>3188</v>
      </c>
      <c r="J47" s="11">
        <v>2694</v>
      </c>
      <c r="K47" s="11">
        <v>1753</v>
      </c>
      <c r="L47" s="11">
        <v>1068</v>
      </c>
      <c r="M47" s="11">
        <v>1153</v>
      </c>
      <c r="N47" s="11">
        <v>17890</v>
      </c>
      <c r="O47" s="11">
        <v>2163</v>
      </c>
      <c r="P47" s="11">
        <v>15693</v>
      </c>
    </row>
    <row r="48" spans="1:16">
      <c r="A48" s="1">
        <v>2006</v>
      </c>
      <c r="B48" s="11">
        <v>314</v>
      </c>
      <c r="C48" s="11">
        <v>4416.7</v>
      </c>
      <c r="D48" s="11">
        <v>264</v>
      </c>
      <c r="E48" s="11">
        <v>902</v>
      </c>
      <c r="F48" s="11">
        <v>855</v>
      </c>
      <c r="G48" s="11">
        <v>3560</v>
      </c>
      <c r="H48" s="11">
        <v>2285</v>
      </c>
      <c r="I48" s="11">
        <v>2919</v>
      </c>
      <c r="J48" s="11">
        <v>2634</v>
      </c>
      <c r="K48" s="11">
        <v>1727</v>
      </c>
      <c r="L48" s="11">
        <v>1024</v>
      </c>
      <c r="M48" s="11">
        <v>1066</v>
      </c>
      <c r="N48" s="11">
        <v>17269</v>
      </c>
      <c r="O48" s="11">
        <v>2021</v>
      </c>
      <c r="P48" s="11">
        <v>15215</v>
      </c>
    </row>
    <row r="49" spans="1:16">
      <c r="A49" s="1">
        <v>2007</v>
      </c>
      <c r="B49" s="11">
        <v>281</v>
      </c>
      <c r="C49" s="11">
        <v>4034.5</v>
      </c>
      <c r="D49" s="11">
        <v>228</v>
      </c>
      <c r="E49" s="11">
        <v>829</v>
      </c>
      <c r="F49" s="11">
        <v>759</v>
      </c>
      <c r="G49" s="11">
        <v>3419</v>
      </c>
      <c r="H49" s="11">
        <v>2231</v>
      </c>
      <c r="I49" s="11">
        <v>2628</v>
      </c>
      <c r="J49" s="11">
        <v>2430</v>
      </c>
      <c r="K49" s="11">
        <v>1642</v>
      </c>
      <c r="L49" s="11">
        <v>1003</v>
      </c>
      <c r="M49" s="11">
        <v>1041</v>
      </c>
      <c r="N49" s="11">
        <v>16239</v>
      </c>
      <c r="O49" s="11">
        <v>1816</v>
      </c>
      <c r="P49" s="11">
        <v>14394</v>
      </c>
    </row>
    <row r="50" spans="1:16">
      <c r="A50" s="1">
        <v>2008</v>
      </c>
      <c r="B50" s="11">
        <v>270</v>
      </c>
      <c r="C50" s="11">
        <v>4137.3999999999996</v>
      </c>
      <c r="D50" s="11">
        <v>234</v>
      </c>
      <c r="E50" s="11">
        <v>753</v>
      </c>
      <c r="F50" s="11">
        <v>702</v>
      </c>
      <c r="G50" s="11">
        <v>3175</v>
      </c>
      <c r="H50" s="11">
        <v>2178</v>
      </c>
      <c r="I50" s="11">
        <v>2519</v>
      </c>
      <c r="J50" s="11">
        <v>2452</v>
      </c>
      <c r="K50" s="11">
        <v>1557</v>
      </c>
      <c r="L50" s="11">
        <v>953</v>
      </c>
      <c r="M50" s="11">
        <v>1047</v>
      </c>
      <c r="N50" s="11">
        <v>15592</v>
      </c>
      <c r="O50" s="11">
        <v>1689</v>
      </c>
      <c r="P50" s="11">
        <v>13881</v>
      </c>
    </row>
    <row r="51" spans="1:16">
      <c r="A51" s="1">
        <v>2009</v>
      </c>
      <c r="B51" s="11">
        <v>216</v>
      </c>
      <c r="C51" s="11">
        <v>3850.9</v>
      </c>
      <c r="D51" s="11">
        <v>201</v>
      </c>
      <c r="E51" s="11">
        <v>682</v>
      </c>
      <c r="F51" s="11">
        <v>590</v>
      </c>
      <c r="G51" s="11">
        <v>3086</v>
      </c>
      <c r="H51" s="11">
        <v>2098</v>
      </c>
      <c r="I51" s="11">
        <v>2425</v>
      </c>
      <c r="J51" s="11">
        <v>2389</v>
      </c>
      <c r="K51" s="11">
        <v>1538</v>
      </c>
      <c r="L51" s="11">
        <v>997</v>
      </c>
      <c r="M51" s="11">
        <v>1000</v>
      </c>
      <c r="N51" s="11">
        <v>15043</v>
      </c>
      <c r="O51" s="11">
        <v>1473</v>
      </c>
      <c r="P51" s="11">
        <v>13533</v>
      </c>
    </row>
    <row r="52" spans="1:16">
      <c r="A52" s="1">
        <v>2010</v>
      </c>
      <c r="B52" s="11">
        <v>208</v>
      </c>
      <c r="C52" s="11">
        <v>3331</v>
      </c>
      <c r="D52" s="11">
        <v>171</v>
      </c>
      <c r="E52" s="11">
        <v>631</v>
      </c>
      <c r="F52" s="11">
        <v>576</v>
      </c>
      <c r="G52" s="11">
        <v>2491</v>
      </c>
      <c r="H52" s="11">
        <v>1885</v>
      </c>
      <c r="I52" s="11">
        <v>2191</v>
      </c>
      <c r="J52" s="11">
        <v>2185</v>
      </c>
      <c r="K52" s="11">
        <v>1452</v>
      </c>
      <c r="L52" s="11">
        <v>877</v>
      </c>
      <c r="M52" s="11">
        <v>855</v>
      </c>
      <c r="N52" s="11">
        <v>13338</v>
      </c>
      <c r="O52" s="11">
        <v>1378</v>
      </c>
      <c r="P52" s="11">
        <v>11936</v>
      </c>
    </row>
    <row r="53" spans="1:16">
      <c r="A53" s="1">
        <v>2011</v>
      </c>
      <c r="B53" s="11">
        <v>185</v>
      </c>
      <c r="C53" s="11">
        <v>3196</v>
      </c>
      <c r="D53" s="11">
        <v>205</v>
      </c>
      <c r="E53" s="11">
        <v>590</v>
      </c>
      <c r="F53" s="11">
        <v>521</v>
      </c>
      <c r="G53" s="11">
        <v>2243</v>
      </c>
      <c r="H53" s="11">
        <v>1689</v>
      </c>
      <c r="I53" s="11">
        <v>2073</v>
      </c>
      <c r="J53" s="11">
        <v>2143</v>
      </c>
      <c r="K53" s="11">
        <v>1455</v>
      </c>
      <c r="L53" s="11">
        <v>939</v>
      </c>
      <c r="M53" s="11">
        <v>906</v>
      </c>
      <c r="N53" s="11">
        <v>12785</v>
      </c>
      <c r="O53" s="11">
        <v>1316</v>
      </c>
      <c r="P53" s="11">
        <v>11448</v>
      </c>
    </row>
    <row r="54" spans="1:16">
      <c r="A54" s="1">
        <v>2012</v>
      </c>
      <c r="B54" s="11">
        <v>176</v>
      </c>
      <c r="C54" s="11">
        <v>3299.7</v>
      </c>
      <c r="D54" s="11">
        <v>182</v>
      </c>
      <c r="E54" s="11">
        <v>540</v>
      </c>
      <c r="F54" s="11">
        <v>445</v>
      </c>
      <c r="G54" s="11">
        <v>2299</v>
      </c>
      <c r="H54" s="11">
        <v>1807</v>
      </c>
      <c r="I54" s="11">
        <v>1926</v>
      </c>
      <c r="J54" s="11">
        <v>2076</v>
      </c>
      <c r="K54" s="11">
        <v>1595</v>
      </c>
      <c r="L54" s="11">
        <v>866</v>
      </c>
      <c r="M54" s="11">
        <v>970</v>
      </c>
      <c r="N54" s="11">
        <v>12712</v>
      </c>
      <c r="O54" s="11">
        <v>1167</v>
      </c>
      <c r="P54" s="11">
        <v>11539</v>
      </c>
    </row>
    <row r="55" spans="1:16">
      <c r="A55" s="1">
        <v>2013</v>
      </c>
      <c r="B55" s="11">
        <v>172</v>
      </c>
      <c r="C55" s="11">
        <v>2903.8</v>
      </c>
      <c r="D55" s="11">
        <v>187</v>
      </c>
      <c r="E55" s="11">
        <v>485</v>
      </c>
      <c r="F55" s="11">
        <v>380</v>
      </c>
      <c r="G55" s="11">
        <v>1893</v>
      </c>
      <c r="H55" s="11">
        <v>1569</v>
      </c>
      <c r="I55" s="11">
        <v>1831</v>
      </c>
      <c r="J55" s="11">
        <v>1894</v>
      </c>
      <c r="K55" s="11">
        <v>1476</v>
      </c>
      <c r="L55" s="11">
        <v>864</v>
      </c>
      <c r="M55" s="11">
        <v>888</v>
      </c>
      <c r="N55" s="11">
        <v>11492</v>
      </c>
      <c r="O55" s="11">
        <v>1052</v>
      </c>
      <c r="P55" s="11">
        <v>10415</v>
      </c>
    </row>
    <row r="56" spans="1:16">
      <c r="A56" s="1">
        <v>2014</v>
      </c>
      <c r="B56" s="11">
        <v>203</v>
      </c>
      <c r="C56" s="11">
        <v>2903.7</v>
      </c>
      <c r="D56" s="11">
        <v>161</v>
      </c>
      <c r="E56" s="11">
        <v>490</v>
      </c>
      <c r="F56" s="11">
        <v>378</v>
      </c>
      <c r="G56" s="11">
        <v>1883</v>
      </c>
      <c r="H56" s="11">
        <v>1515</v>
      </c>
      <c r="I56" s="11">
        <v>1807</v>
      </c>
      <c r="J56" s="11">
        <v>1860</v>
      </c>
      <c r="K56" s="11">
        <v>1469</v>
      </c>
      <c r="L56" s="11">
        <v>842</v>
      </c>
      <c r="M56" s="11">
        <v>883</v>
      </c>
      <c r="N56" s="11">
        <v>11302</v>
      </c>
      <c r="O56" s="11">
        <v>1029</v>
      </c>
      <c r="P56" s="11">
        <v>10259</v>
      </c>
    </row>
    <row r="57" spans="1:16">
      <c r="A57" s="1">
        <v>2015</v>
      </c>
      <c r="B57" s="11">
        <v>168</v>
      </c>
      <c r="C57" s="11">
        <v>2795.1</v>
      </c>
      <c r="D57" s="11">
        <v>139</v>
      </c>
      <c r="E57" s="11">
        <v>477</v>
      </c>
      <c r="F57" s="11">
        <v>355</v>
      </c>
      <c r="G57" s="11">
        <v>1690</v>
      </c>
      <c r="H57" s="11">
        <v>1649</v>
      </c>
      <c r="I57" s="11">
        <v>1732</v>
      </c>
      <c r="J57" s="11">
        <v>1748</v>
      </c>
      <c r="K57" s="11">
        <v>1501</v>
      </c>
      <c r="L57" s="11">
        <v>830</v>
      </c>
      <c r="M57" s="11">
        <v>843</v>
      </c>
      <c r="N57" s="11">
        <v>10977</v>
      </c>
      <c r="O57" s="11">
        <v>971</v>
      </c>
      <c r="P57" s="11">
        <v>9993</v>
      </c>
    </row>
    <row r="58" spans="1:16">
      <c r="A58" s="1">
        <v>2016</v>
      </c>
      <c r="B58" s="11">
        <v>191</v>
      </c>
      <c r="C58" s="11">
        <v>2866.7</v>
      </c>
      <c r="D58" s="11">
        <v>139</v>
      </c>
      <c r="E58" s="11">
        <v>492</v>
      </c>
      <c r="F58" s="11">
        <v>368</v>
      </c>
      <c r="G58" s="11">
        <v>1605</v>
      </c>
      <c r="H58" s="11">
        <v>1626</v>
      </c>
      <c r="I58" s="11">
        <v>1728</v>
      </c>
      <c r="J58" s="11">
        <v>1688</v>
      </c>
      <c r="K58" s="11">
        <v>1562</v>
      </c>
      <c r="L58" s="11">
        <v>848</v>
      </c>
      <c r="M58" s="11">
        <v>826</v>
      </c>
      <c r="N58" s="11">
        <v>10898</v>
      </c>
      <c r="O58" s="11">
        <v>999</v>
      </c>
      <c r="P58" s="11">
        <v>9883</v>
      </c>
    </row>
    <row r="59" spans="1:16">
      <c r="A59" s="1">
        <v>2017</v>
      </c>
      <c r="B59" s="11">
        <v>145</v>
      </c>
      <c r="C59" s="11">
        <v>2579.6999999999998</v>
      </c>
      <c r="D59" s="11">
        <v>136</v>
      </c>
      <c r="E59" s="11">
        <v>397</v>
      </c>
      <c r="F59" s="11">
        <v>367</v>
      </c>
      <c r="G59" s="11">
        <v>1398</v>
      </c>
      <c r="H59" s="11">
        <v>1402</v>
      </c>
      <c r="I59" s="11">
        <v>1451</v>
      </c>
      <c r="J59" s="11">
        <v>1429</v>
      </c>
      <c r="K59" s="11">
        <v>1333</v>
      </c>
      <c r="L59" s="11">
        <v>735</v>
      </c>
      <c r="M59" s="11">
        <v>762</v>
      </c>
      <c r="N59" s="11">
        <v>9433</v>
      </c>
      <c r="O59" s="11">
        <v>900</v>
      </c>
      <c r="P59" s="11">
        <v>8510</v>
      </c>
    </row>
    <row r="60" spans="1:16">
      <c r="A60" s="1">
        <v>2018</v>
      </c>
      <c r="B60" s="11">
        <v>161</v>
      </c>
      <c r="C60" s="11">
        <v>2503.6999999999998</v>
      </c>
      <c r="D60" s="11">
        <v>125</v>
      </c>
      <c r="E60" s="11">
        <v>348</v>
      </c>
      <c r="F60" s="11">
        <v>281</v>
      </c>
      <c r="G60" s="11">
        <v>1100</v>
      </c>
      <c r="H60" s="11">
        <v>1180</v>
      </c>
      <c r="I60" s="11">
        <v>1415</v>
      </c>
      <c r="J60" s="11">
        <v>1219</v>
      </c>
      <c r="K60" s="11">
        <v>1212</v>
      </c>
      <c r="L60" s="11">
        <v>747</v>
      </c>
      <c r="M60" s="11">
        <v>770</v>
      </c>
      <c r="N60" s="11">
        <v>8424</v>
      </c>
      <c r="O60" s="11">
        <v>754</v>
      </c>
      <c r="P60" s="11">
        <v>7643</v>
      </c>
    </row>
    <row r="61" spans="1:16">
      <c r="A61" s="1">
        <v>2019</v>
      </c>
      <c r="B61" s="11">
        <v>164</v>
      </c>
      <c r="C61" s="11">
        <v>2385.1</v>
      </c>
      <c r="D61" s="11">
        <v>125</v>
      </c>
      <c r="E61" s="11">
        <v>354</v>
      </c>
      <c r="F61" s="11">
        <v>290</v>
      </c>
      <c r="G61" s="11">
        <v>1006</v>
      </c>
      <c r="H61" s="11">
        <v>1040</v>
      </c>
      <c r="I61" s="11">
        <v>1249</v>
      </c>
      <c r="J61" s="11">
        <v>1023</v>
      </c>
      <c r="K61" s="11">
        <v>1164</v>
      </c>
      <c r="L61" s="11">
        <v>670</v>
      </c>
      <c r="M61" s="11">
        <v>770</v>
      </c>
      <c r="N61" s="11">
        <v>7705</v>
      </c>
      <c r="O61" s="11">
        <v>769</v>
      </c>
      <c r="P61" s="11">
        <v>6922</v>
      </c>
    </row>
    <row r="62" spans="1:16">
      <c r="A62" s="1">
        <v>2020</v>
      </c>
      <c r="B62" s="11">
        <v>141</v>
      </c>
      <c r="C62" s="11">
        <v>1538</v>
      </c>
      <c r="D62" s="11">
        <v>85</v>
      </c>
      <c r="E62" s="11">
        <v>226</v>
      </c>
      <c r="F62" s="11">
        <v>183</v>
      </c>
      <c r="G62" s="11">
        <v>734</v>
      </c>
      <c r="H62" s="11">
        <v>772</v>
      </c>
      <c r="I62" s="11">
        <v>889</v>
      </c>
      <c r="J62" s="11">
        <v>689</v>
      </c>
      <c r="K62" s="11">
        <v>723</v>
      </c>
      <c r="L62" s="11">
        <v>403</v>
      </c>
      <c r="M62" s="11">
        <v>360</v>
      </c>
      <c r="N62" s="11">
        <v>5065</v>
      </c>
      <c r="O62" s="11">
        <v>494</v>
      </c>
      <c r="P62" s="11">
        <v>4570</v>
      </c>
    </row>
    <row r="63" spans="1:16">
      <c r="A63" s="1">
        <v>2021</v>
      </c>
      <c r="B63" s="11">
        <v>139</v>
      </c>
      <c r="C63" s="11">
        <v>1617</v>
      </c>
      <c r="D63" s="11">
        <v>66</v>
      </c>
      <c r="E63" s="11">
        <v>232</v>
      </c>
      <c r="F63" s="11">
        <v>197</v>
      </c>
      <c r="G63" s="11">
        <v>708</v>
      </c>
      <c r="H63" s="11">
        <v>708</v>
      </c>
      <c r="I63" s="11">
        <v>857</v>
      </c>
      <c r="J63" s="11">
        <v>701</v>
      </c>
      <c r="K63" s="11">
        <v>759</v>
      </c>
      <c r="L63" s="11">
        <v>435</v>
      </c>
      <c r="M63" s="11">
        <v>447</v>
      </c>
      <c r="N63" s="11">
        <v>5111</v>
      </c>
      <c r="O63" s="11">
        <v>495</v>
      </c>
      <c r="P63" s="11">
        <v>4615</v>
      </c>
    </row>
    <row r="64" spans="1:16">
      <c r="A64" s="1">
        <v>2022</v>
      </c>
      <c r="B64" s="11">
        <v>171</v>
      </c>
      <c r="C64" s="11">
        <v>1778</v>
      </c>
      <c r="D64" s="11">
        <v>56</v>
      </c>
      <c r="E64" s="11">
        <v>289</v>
      </c>
      <c r="F64" s="11">
        <v>242</v>
      </c>
      <c r="G64" s="11">
        <v>778</v>
      </c>
      <c r="H64" s="11">
        <v>713</v>
      </c>
      <c r="I64" s="11">
        <v>892</v>
      </c>
      <c r="J64" s="11">
        <v>697</v>
      </c>
      <c r="K64" s="11">
        <v>812</v>
      </c>
      <c r="L64" s="11">
        <v>576</v>
      </c>
      <c r="M64" s="11">
        <v>574</v>
      </c>
      <c r="N64" s="11">
        <v>5630</v>
      </c>
      <c r="O64" s="11">
        <v>587</v>
      </c>
      <c r="P64" s="11">
        <v>5042</v>
      </c>
    </row>
    <row r="65" spans="1:16">
      <c r="A65" s="1">
        <v>2023</v>
      </c>
      <c r="B65" s="11">
        <v>155</v>
      </c>
      <c r="C65" s="11">
        <v>1930</v>
      </c>
      <c r="D65" s="11">
        <v>75</v>
      </c>
      <c r="E65" s="11">
        <v>247</v>
      </c>
      <c r="F65" s="11">
        <v>256</v>
      </c>
      <c r="G65" s="11">
        <v>809</v>
      </c>
      <c r="H65" s="11">
        <v>699</v>
      </c>
      <c r="I65" s="11">
        <v>929</v>
      </c>
      <c r="J65" s="11">
        <v>737</v>
      </c>
      <c r="K65" s="11">
        <v>819</v>
      </c>
      <c r="L65" s="11">
        <v>621</v>
      </c>
      <c r="M65" s="11">
        <v>593</v>
      </c>
      <c r="N65" s="11">
        <v>5788</v>
      </c>
      <c r="O65" s="11">
        <v>578</v>
      </c>
      <c r="P65" s="11">
        <v>5207</v>
      </c>
    </row>
  </sheetData>
  <pageMargins left="0.7" right="0.7" top="0.75" bottom="0.75" header="0.3" footer="0.3"/>
  <pageSetup paperSize="9" scale="5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181"/>
  <sheetViews>
    <sheetView workbookViewId="0">
      <selection activeCell="Y128" sqref="Y128"/>
    </sheetView>
  </sheetViews>
  <sheetFormatPr defaultColWidth="9.1796875" defaultRowHeight="12.5"/>
  <cols>
    <col min="1" max="16384" width="9.1796875" style="24"/>
  </cols>
  <sheetData>
    <row r="1" spans="1:29">
      <c r="I1" s="91"/>
    </row>
    <row r="2" spans="1:29">
      <c r="B2" s="24" t="s">
        <v>4</v>
      </c>
      <c r="I2" s="24" t="s">
        <v>1</v>
      </c>
      <c r="P2" s="24" t="s">
        <v>193</v>
      </c>
      <c r="W2" s="91" t="s">
        <v>194</v>
      </c>
    </row>
    <row r="3" spans="1:29">
      <c r="I3" s="91"/>
      <c r="P3" s="91"/>
      <c r="W3" s="91"/>
    </row>
    <row r="4" spans="1:29" ht="13">
      <c r="B4" s="24" t="s">
        <v>195</v>
      </c>
      <c r="D4" s="92">
        <v>0.5</v>
      </c>
      <c r="I4" s="91" t="s">
        <v>195</v>
      </c>
      <c r="K4" s="92">
        <v>0.5</v>
      </c>
      <c r="P4" s="91" t="s">
        <v>195</v>
      </c>
      <c r="R4" s="92">
        <v>0.6</v>
      </c>
      <c r="W4" s="91" t="s">
        <v>195</v>
      </c>
      <c r="Y4" s="92">
        <v>0.6</v>
      </c>
    </row>
    <row r="5" spans="1:29">
      <c r="D5" s="93"/>
      <c r="I5" s="91"/>
      <c r="P5" s="91"/>
      <c r="W5" s="91"/>
    </row>
    <row r="6" spans="1:29">
      <c r="B6" s="24" t="s">
        <v>196</v>
      </c>
      <c r="D6" s="93"/>
      <c r="F6" s="94">
        <f>1-D4</f>
        <v>0.5</v>
      </c>
      <c r="I6" s="24" t="s">
        <v>196</v>
      </c>
      <c r="M6" s="95">
        <f>1-K4</f>
        <v>0.5</v>
      </c>
      <c r="P6" s="24" t="s">
        <v>196</v>
      </c>
      <c r="T6" s="95">
        <f>1-R4</f>
        <v>0.4</v>
      </c>
      <c r="W6" s="24" t="s">
        <v>196</v>
      </c>
      <c r="AA6" s="95">
        <f>1-Y4</f>
        <v>0.4</v>
      </c>
    </row>
    <row r="7" spans="1:29">
      <c r="I7" s="91"/>
      <c r="P7" s="91"/>
      <c r="W7" s="91"/>
    </row>
    <row r="8" spans="1:29">
      <c r="B8" s="170"/>
      <c r="C8" s="170"/>
      <c r="D8" s="96" t="s">
        <v>197</v>
      </c>
      <c r="E8" s="96" t="s">
        <v>198</v>
      </c>
      <c r="F8" s="96" t="s">
        <v>199</v>
      </c>
      <c r="G8" s="96" t="s">
        <v>200</v>
      </c>
      <c r="H8" s="96" t="s">
        <v>201</v>
      </c>
      <c r="I8" s="91"/>
      <c r="J8" s="96"/>
      <c r="K8" s="96" t="s">
        <v>197</v>
      </c>
      <c r="L8" s="96" t="s">
        <v>198</v>
      </c>
      <c r="M8" s="96" t="s">
        <v>199</v>
      </c>
      <c r="N8" s="96" t="s">
        <v>200</v>
      </c>
      <c r="O8" s="96" t="s">
        <v>201</v>
      </c>
      <c r="P8" s="97" t="s">
        <v>202</v>
      </c>
      <c r="Q8" s="96"/>
      <c r="R8" s="96" t="s">
        <v>197</v>
      </c>
      <c r="S8" s="96" t="s">
        <v>198</v>
      </c>
      <c r="T8" s="96" t="s">
        <v>199</v>
      </c>
      <c r="U8" s="96" t="s">
        <v>200</v>
      </c>
      <c r="V8" s="96" t="s">
        <v>201</v>
      </c>
      <c r="W8" s="97" t="s">
        <v>202</v>
      </c>
      <c r="X8" s="96"/>
      <c r="Y8" s="96" t="s">
        <v>197</v>
      </c>
      <c r="Z8" s="96" t="s">
        <v>198</v>
      </c>
      <c r="AA8" s="96" t="s">
        <v>199</v>
      </c>
      <c r="AB8" s="96" t="s">
        <v>200</v>
      </c>
      <c r="AC8" s="96" t="s">
        <v>201</v>
      </c>
    </row>
    <row r="9" spans="1:29">
      <c r="B9" s="97" t="s">
        <v>4</v>
      </c>
      <c r="C9" s="96"/>
      <c r="D9" s="24" t="s">
        <v>203</v>
      </c>
      <c r="E9" s="24" t="s">
        <v>204</v>
      </c>
      <c r="F9" s="24" t="s">
        <v>205</v>
      </c>
      <c r="G9" s="24" t="s">
        <v>206</v>
      </c>
      <c r="H9" s="24" t="s">
        <v>207</v>
      </c>
      <c r="I9" s="97" t="s">
        <v>1</v>
      </c>
      <c r="J9" s="96"/>
      <c r="K9" s="24" t="s">
        <v>203</v>
      </c>
      <c r="L9" s="24" t="s">
        <v>204</v>
      </c>
      <c r="M9" s="24" t="s">
        <v>205</v>
      </c>
      <c r="N9" s="24" t="s">
        <v>206</v>
      </c>
      <c r="O9" s="24" t="s">
        <v>207</v>
      </c>
      <c r="P9" s="97" t="s">
        <v>208</v>
      </c>
      <c r="Q9" s="96"/>
      <c r="R9" s="24" t="s">
        <v>203</v>
      </c>
      <c r="S9" s="24" t="s">
        <v>204</v>
      </c>
      <c r="T9" s="24" t="s">
        <v>205</v>
      </c>
      <c r="U9" s="24" t="s">
        <v>206</v>
      </c>
      <c r="V9" s="24" t="s">
        <v>207</v>
      </c>
      <c r="W9" s="97" t="s">
        <v>209</v>
      </c>
      <c r="X9" s="96"/>
      <c r="Y9" s="24" t="s">
        <v>203</v>
      </c>
      <c r="Z9" s="24" t="s">
        <v>204</v>
      </c>
      <c r="AA9" s="24" t="s">
        <v>205</v>
      </c>
      <c r="AB9" s="24" t="s">
        <v>206</v>
      </c>
      <c r="AC9" s="24" t="s">
        <v>207</v>
      </c>
    </row>
    <row r="10" spans="1:29" ht="13" thickBot="1">
      <c r="A10" s="98" t="s">
        <v>3</v>
      </c>
      <c r="B10" s="98"/>
      <c r="C10" s="99" t="s">
        <v>210</v>
      </c>
      <c r="D10" s="99" t="s">
        <v>211</v>
      </c>
      <c r="E10" s="99" t="s">
        <v>212</v>
      </c>
      <c r="F10" s="99" t="s">
        <v>213</v>
      </c>
      <c r="G10" s="99" t="s">
        <v>214</v>
      </c>
      <c r="H10" s="99" t="s">
        <v>215</v>
      </c>
      <c r="I10" s="100"/>
      <c r="J10" s="98" t="s">
        <v>210</v>
      </c>
      <c r="K10" s="99" t="s">
        <v>211</v>
      </c>
      <c r="L10" s="99" t="s">
        <v>212</v>
      </c>
      <c r="M10" s="99" t="s">
        <v>213</v>
      </c>
      <c r="N10" s="99" t="s">
        <v>214</v>
      </c>
      <c r="O10" s="99" t="s">
        <v>215</v>
      </c>
      <c r="P10" s="100"/>
      <c r="Q10" s="98" t="s">
        <v>210</v>
      </c>
      <c r="R10" s="99" t="s">
        <v>211</v>
      </c>
      <c r="S10" s="99" t="s">
        <v>212</v>
      </c>
      <c r="T10" s="99" t="s">
        <v>213</v>
      </c>
      <c r="U10" s="99" t="s">
        <v>214</v>
      </c>
      <c r="V10" s="99" t="s">
        <v>215</v>
      </c>
      <c r="W10" s="100"/>
      <c r="X10" s="98" t="s">
        <v>210</v>
      </c>
      <c r="Y10" s="99" t="s">
        <v>211</v>
      </c>
      <c r="Z10" s="99" t="s">
        <v>212</v>
      </c>
      <c r="AA10" s="99" t="s">
        <v>213</v>
      </c>
      <c r="AB10" s="99" t="s">
        <v>214</v>
      </c>
      <c r="AC10" s="99" t="s">
        <v>215</v>
      </c>
    </row>
    <row r="11" spans="1:29">
      <c r="A11" s="24" t="s">
        <v>216</v>
      </c>
      <c r="B11" s="24">
        <v>173.6</v>
      </c>
      <c r="C11" s="148">
        <f>B11</f>
        <v>173.6</v>
      </c>
      <c r="D11" s="101"/>
      <c r="E11" s="101"/>
      <c r="F11" s="101"/>
      <c r="G11" s="101"/>
      <c r="H11" s="101"/>
      <c r="I11" s="102">
        <f>AVERAGE(I12:I16)</f>
        <v>2729.7620000000002</v>
      </c>
      <c r="J11" s="103">
        <f>I11</f>
        <v>2729.7620000000002</v>
      </c>
      <c r="K11" s="101"/>
      <c r="L11" s="101"/>
      <c r="M11" s="101"/>
      <c r="N11" s="101"/>
      <c r="O11" s="101"/>
      <c r="P11" s="102">
        <f>AVERAGE(P12:P16)</f>
        <v>5.6</v>
      </c>
      <c r="Q11" s="103">
        <f>P11</f>
        <v>5.6</v>
      </c>
      <c r="R11" s="101"/>
      <c r="S11" s="101"/>
      <c r="T11" s="101"/>
      <c r="U11" s="101"/>
      <c r="V11" s="101"/>
      <c r="W11" s="102">
        <f>AVERAGE(W12:W16)</f>
        <v>259.40000000000003</v>
      </c>
      <c r="X11" s="103">
        <f>W11</f>
        <v>259.40000000000003</v>
      </c>
      <c r="Y11" s="101"/>
      <c r="Z11" s="101"/>
      <c r="AA11" s="101"/>
      <c r="AB11" s="101"/>
      <c r="AC11" s="101"/>
    </row>
    <row r="12" spans="1:29">
      <c r="A12" s="24">
        <v>2014</v>
      </c>
      <c r="B12" s="109">
        <v>203</v>
      </c>
      <c r="C12" s="103">
        <f t="shared" ref="C12:C28" si="0">C11</f>
        <v>173.6</v>
      </c>
      <c r="D12" s="101"/>
      <c r="E12" s="101"/>
      <c r="F12" s="101"/>
      <c r="G12" s="101"/>
      <c r="H12" s="101"/>
      <c r="I12" s="149">
        <v>2903.65</v>
      </c>
      <c r="J12" s="103">
        <f t="shared" ref="J12:J28" si="1">J11</f>
        <v>2729.7620000000002</v>
      </c>
      <c r="K12" s="101"/>
      <c r="L12" s="101"/>
      <c r="M12" s="101"/>
      <c r="N12" s="101"/>
      <c r="O12" s="101"/>
      <c r="P12" s="109">
        <v>7</v>
      </c>
      <c r="Q12" s="103">
        <f t="shared" ref="Q12:Q28" si="2">Q11</f>
        <v>5.6</v>
      </c>
      <c r="R12" s="101"/>
      <c r="S12" s="101"/>
      <c r="T12" s="101"/>
      <c r="U12" s="101"/>
      <c r="V12" s="101"/>
      <c r="W12" s="151">
        <v>286.80000000000007</v>
      </c>
      <c r="X12" s="103">
        <f t="shared" ref="X12:X28" si="3">X11</f>
        <v>259.40000000000003</v>
      </c>
      <c r="Y12" s="101"/>
      <c r="Z12" s="101"/>
      <c r="AA12" s="101"/>
      <c r="AB12" s="101"/>
      <c r="AC12" s="101"/>
    </row>
    <row r="13" spans="1:29">
      <c r="A13" s="24">
        <v>2015</v>
      </c>
      <c r="B13" s="109">
        <v>168</v>
      </c>
      <c r="C13" s="103">
        <f t="shared" si="0"/>
        <v>173.6</v>
      </c>
      <c r="D13" s="101"/>
      <c r="E13" s="101"/>
      <c r="F13" s="101"/>
      <c r="G13" s="101"/>
      <c r="H13" s="101"/>
      <c r="I13" s="149">
        <v>2795.05</v>
      </c>
      <c r="J13" s="103">
        <f t="shared" si="1"/>
        <v>2729.7620000000002</v>
      </c>
      <c r="K13" s="101"/>
      <c r="L13" s="101"/>
      <c r="M13" s="101"/>
      <c r="N13" s="101"/>
      <c r="O13" s="101"/>
      <c r="P13" s="109">
        <v>4</v>
      </c>
      <c r="Q13" s="103">
        <f t="shared" si="2"/>
        <v>5.6</v>
      </c>
      <c r="R13" s="101"/>
      <c r="S13" s="101"/>
      <c r="T13" s="101"/>
      <c r="U13" s="101"/>
      <c r="V13" s="101"/>
      <c r="W13" s="151">
        <v>250.10000000000002</v>
      </c>
      <c r="X13" s="103">
        <f t="shared" si="3"/>
        <v>259.40000000000003</v>
      </c>
      <c r="Y13" s="101"/>
      <c r="Z13" s="101"/>
      <c r="AA13" s="101"/>
      <c r="AB13" s="101"/>
      <c r="AC13" s="101"/>
    </row>
    <row r="14" spans="1:29">
      <c r="A14" s="24">
        <v>2016</v>
      </c>
      <c r="B14" s="109">
        <v>191</v>
      </c>
      <c r="C14" s="103">
        <f t="shared" si="0"/>
        <v>173.6</v>
      </c>
      <c r="D14" s="103">
        <f>C14</f>
        <v>173.6</v>
      </c>
      <c r="E14" s="104">
        <v>1</v>
      </c>
      <c r="F14" s="105">
        <f>1</f>
        <v>1</v>
      </c>
      <c r="G14" s="106">
        <f>D14</f>
        <v>173.6</v>
      </c>
      <c r="I14" s="149">
        <v>2866.71</v>
      </c>
      <c r="J14" s="103">
        <f t="shared" si="1"/>
        <v>2729.7620000000002</v>
      </c>
      <c r="K14" s="103">
        <f>J14</f>
        <v>2729.7620000000002</v>
      </c>
      <c r="L14" s="104">
        <v>1</v>
      </c>
      <c r="M14" s="105">
        <f>1</f>
        <v>1</v>
      </c>
      <c r="N14" s="106">
        <f>K14</f>
        <v>2729.7620000000002</v>
      </c>
      <c r="P14" s="109">
        <v>12</v>
      </c>
      <c r="Q14" s="103">
        <f t="shared" si="2"/>
        <v>5.6</v>
      </c>
      <c r="R14" s="103">
        <f>Q14</f>
        <v>5.6</v>
      </c>
      <c r="S14" s="104">
        <v>1</v>
      </c>
      <c r="T14" s="105">
        <f>1</f>
        <v>1</v>
      </c>
      <c r="U14" s="106">
        <f>R14</f>
        <v>5.6</v>
      </c>
      <c r="W14" s="151">
        <v>278.7999999999999</v>
      </c>
      <c r="X14" s="103">
        <f t="shared" si="3"/>
        <v>259.40000000000003</v>
      </c>
      <c r="Y14" s="103">
        <f>X14</f>
        <v>259.40000000000003</v>
      </c>
      <c r="Z14" s="104">
        <v>1</v>
      </c>
      <c r="AA14" s="105">
        <f>1</f>
        <v>1</v>
      </c>
      <c r="AB14" s="106">
        <f>Y14</f>
        <v>259.40000000000003</v>
      </c>
    </row>
    <row r="15" spans="1:29">
      <c r="A15" s="24">
        <v>2017</v>
      </c>
      <c r="B15" s="109">
        <v>145</v>
      </c>
      <c r="C15" s="103">
        <f t="shared" si="0"/>
        <v>173.6</v>
      </c>
      <c r="F15" s="95">
        <f t="shared" ref="F15:F27" si="4">F14*E$31</f>
        <v>0.95169515301061958</v>
      </c>
      <c r="G15" s="106">
        <f t="shared" ref="G15:G27" si="5">G14*E$31</f>
        <v>165.21427856264356</v>
      </c>
      <c r="H15" s="107">
        <f t="shared" ref="H15:H27" si="6">(G15-G14)/G14</f>
        <v>-4.8304846989380402E-2</v>
      </c>
      <c r="I15" s="149">
        <v>2579.69</v>
      </c>
      <c r="J15" s="103">
        <f t="shared" si="1"/>
        <v>2729.7620000000002</v>
      </c>
      <c r="M15" s="95">
        <f t="shared" ref="M15:M28" si="7">M14*L$31</f>
        <v>0.95169515301061958</v>
      </c>
      <c r="N15" s="106">
        <f t="shared" ref="N15:N28" si="8">N14*L$31</f>
        <v>2597.9012642725752</v>
      </c>
      <c r="O15" s="107">
        <f t="shared" ref="O15:O28" si="9">(N15-N14)/N14</f>
        <v>-4.8304846989380382E-2</v>
      </c>
      <c r="P15" s="109">
        <v>2</v>
      </c>
      <c r="Q15" s="103">
        <f t="shared" si="2"/>
        <v>5.6</v>
      </c>
      <c r="T15" s="95">
        <f t="shared" ref="T15:T28" si="10">T14*S$31</f>
        <v>0.93664649795093002</v>
      </c>
      <c r="U15" s="106">
        <f t="shared" ref="U15:U28" si="11">U14*S$31</f>
        <v>5.2452203885252082</v>
      </c>
      <c r="V15" s="107">
        <f t="shared" ref="V15:V28" si="12">(U15-U14)/U14</f>
        <v>-6.3353502049069907E-2</v>
      </c>
      <c r="W15" s="151">
        <v>254.60000000000002</v>
      </c>
      <c r="X15" s="103">
        <f t="shared" si="3"/>
        <v>259.40000000000003</v>
      </c>
      <c r="AA15" s="95">
        <f t="shared" ref="AA15:AA28" si="13">AA14*Z$31</f>
        <v>0.93664649795093002</v>
      </c>
      <c r="AB15" s="106">
        <f t="shared" ref="AB15:AB28" si="14">AB14*Z$31</f>
        <v>242.96610156847129</v>
      </c>
      <c r="AC15" s="107">
        <f t="shared" ref="AC15:AC28" si="15">(AB15-AB14)/AB14</f>
        <v>-6.3353502049069949E-2</v>
      </c>
    </row>
    <row r="16" spans="1:29">
      <c r="A16" s="24">
        <v>2018</v>
      </c>
      <c r="B16" s="109">
        <v>161</v>
      </c>
      <c r="C16" s="103">
        <f t="shared" si="0"/>
        <v>173.6</v>
      </c>
      <c r="F16" s="95">
        <f t="shared" si="4"/>
        <v>0.9057236642639066</v>
      </c>
      <c r="G16" s="106">
        <f t="shared" si="5"/>
        <v>157.23362811621419</v>
      </c>
      <c r="H16" s="107">
        <f t="shared" si="6"/>
        <v>-4.8304846989380389E-2</v>
      </c>
      <c r="I16" s="149">
        <v>2503.71</v>
      </c>
      <c r="J16" s="103">
        <f t="shared" si="1"/>
        <v>2729.7620000000002</v>
      </c>
      <c r="M16" s="95">
        <f t="shared" si="7"/>
        <v>0.9057236642639066</v>
      </c>
      <c r="N16" s="106">
        <f t="shared" si="8"/>
        <v>2472.4100412083703</v>
      </c>
      <c r="O16" s="107">
        <f t="shared" si="9"/>
        <v>-4.8304846989380486E-2</v>
      </c>
      <c r="P16" s="109">
        <v>3</v>
      </c>
      <c r="Q16" s="103">
        <f t="shared" si="2"/>
        <v>5.6</v>
      </c>
      <c r="T16" s="95">
        <f t="shared" si="10"/>
        <v>0.87730666212374153</v>
      </c>
      <c r="U16" s="106">
        <f t="shared" si="11"/>
        <v>4.9129173078929531</v>
      </c>
      <c r="V16" s="107">
        <f t="shared" si="12"/>
        <v>-6.3353502049069921E-2</v>
      </c>
      <c r="W16" s="151">
        <v>226.70000000000002</v>
      </c>
      <c r="X16" s="103">
        <f t="shared" si="3"/>
        <v>259.40000000000003</v>
      </c>
      <c r="AA16" s="95">
        <f t="shared" si="13"/>
        <v>0.87730666212374153</v>
      </c>
      <c r="AB16" s="106">
        <f t="shared" si="14"/>
        <v>227.57334815489861</v>
      </c>
      <c r="AC16" s="107">
        <f t="shared" si="15"/>
        <v>-6.3353502049069921E-2</v>
      </c>
    </row>
    <row r="17" spans="1:29">
      <c r="A17" s="24">
        <v>2019</v>
      </c>
      <c r="B17" s="109">
        <v>164</v>
      </c>
      <c r="C17" s="103">
        <f t="shared" si="0"/>
        <v>173.6</v>
      </c>
      <c r="D17" s="103"/>
      <c r="E17" s="104"/>
      <c r="F17" s="95">
        <f t="shared" si="4"/>
        <v>0.86197282124697761</v>
      </c>
      <c r="G17" s="106">
        <f t="shared" si="5"/>
        <v>149.63848176847532</v>
      </c>
      <c r="H17" s="107">
        <f t="shared" si="6"/>
        <v>-4.8304846989380458E-2</v>
      </c>
      <c r="I17" s="149">
        <v>2385.06</v>
      </c>
      <c r="J17" s="103">
        <f t="shared" si="1"/>
        <v>2729.7620000000002</v>
      </c>
      <c r="K17" s="103"/>
      <c r="L17" s="104"/>
      <c r="M17" s="95">
        <f t="shared" si="7"/>
        <v>0.86197282124697761</v>
      </c>
      <c r="N17" s="106">
        <f t="shared" si="8"/>
        <v>2352.9806524727924</v>
      </c>
      <c r="O17" s="107">
        <f t="shared" si="9"/>
        <v>-4.8304846989380375E-2</v>
      </c>
      <c r="P17" s="109">
        <v>2</v>
      </c>
      <c r="Q17" s="103">
        <f t="shared" si="2"/>
        <v>5.6</v>
      </c>
      <c r="R17" s="103"/>
      <c r="S17" s="104"/>
      <c r="T17" s="95">
        <f t="shared" si="10"/>
        <v>0.82172621270722235</v>
      </c>
      <c r="U17" s="106">
        <f t="shared" si="11"/>
        <v>4.6016667911604454</v>
      </c>
      <c r="V17" s="107">
        <f t="shared" si="12"/>
        <v>-6.3353502049070004E-2</v>
      </c>
      <c r="W17" s="151">
        <v>235.8</v>
      </c>
      <c r="X17" s="103">
        <f t="shared" si="3"/>
        <v>259.40000000000003</v>
      </c>
      <c r="Y17" s="103"/>
      <c r="Z17" s="104"/>
      <c r="AA17" s="95">
        <f t="shared" si="13"/>
        <v>0.82172621270722235</v>
      </c>
      <c r="AB17" s="106">
        <f t="shared" si="14"/>
        <v>213.15577957625354</v>
      </c>
      <c r="AC17" s="107">
        <f t="shared" si="15"/>
        <v>-6.3353502049069935E-2</v>
      </c>
    </row>
    <row r="18" spans="1:29">
      <c r="A18" s="24">
        <v>2020</v>
      </c>
      <c r="B18" s="109">
        <v>141</v>
      </c>
      <c r="C18" s="103">
        <f t="shared" si="0"/>
        <v>173.6</v>
      </c>
      <c r="F18" s="95">
        <f t="shared" si="4"/>
        <v>0.82033535600763774</v>
      </c>
      <c r="G18" s="106">
        <f t="shared" si="5"/>
        <v>142.41021780292593</v>
      </c>
      <c r="H18" s="107">
        <f t="shared" si="6"/>
        <v>-4.8304846989380396E-2</v>
      </c>
      <c r="I18" s="109">
        <v>1538</v>
      </c>
      <c r="J18" s="103">
        <f t="shared" si="1"/>
        <v>2729.7620000000002</v>
      </c>
      <c r="M18" s="95">
        <f t="shared" si="7"/>
        <v>0.82033535600763774</v>
      </c>
      <c r="N18" s="106">
        <f t="shared" si="8"/>
        <v>2239.3202820861216</v>
      </c>
      <c r="O18" s="107">
        <f t="shared" si="9"/>
        <v>-4.8304846989380451E-2</v>
      </c>
      <c r="P18" s="109">
        <v>6</v>
      </c>
      <c r="Q18" s="103">
        <f t="shared" si="2"/>
        <v>5.6</v>
      </c>
      <c r="T18" s="95">
        <f t="shared" si="10"/>
        <v>0.76966697940670081</v>
      </c>
      <c r="U18" s="106">
        <f t="shared" si="11"/>
        <v>4.3101350846775253</v>
      </c>
      <c r="V18" s="107">
        <f t="shared" si="12"/>
        <v>-6.3353502049069893E-2</v>
      </c>
      <c r="W18" s="151">
        <v>144</v>
      </c>
      <c r="X18" s="103">
        <f t="shared" si="3"/>
        <v>259.40000000000003</v>
      </c>
      <c r="AA18" s="95">
        <f t="shared" si="13"/>
        <v>0.76966697940670081</v>
      </c>
      <c r="AB18" s="106">
        <f t="shared" si="14"/>
        <v>199.65161445809824</v>
      </c>
      <c r="AC18" s="107">
        <f t="shared" si="15"/>
        <v>-6.3353502049070032E-2</v>
      </c>
    </row>
    <row r="19" spans="1:29">
      <c r="A19" s="24">
        <v>2021</v>
      </c>
      <c r="B19" s="24">
        <v>139</v>
      </c>
      <c r="C19" s="103">
        <f t="shared" si="0"/>
        <v>173.6</v>
      </c>
      <c r="F19" s="95">
        <f t="shared" si="4"/>
        <v>0.78070918215570984</v>
      </c>
      <c r="G19" s="106">
        <f t="shared" si="5"/>
        <v>135.53111402223126</v>
      </c>
      <c r="H19" s="107">
        <f t="shared" si="6"/>
        <v>-4.8304846989380326E-2</v>
      </c>
      <c r="I19" s="109">
        <v>1617</v>
      </c>
      <c r="J19" s="103">
        <f t="shared" si="1"/>
        <v>2729.7620000000002</v>
      </c>
      <c r="M19" s="95">
        <f t="shared" si="7"/>
        <v>0.78070918215570984</v>
      </c>
      <c r="N19" s="106">
        <f t="shared" si="8"/>
        <v>2131.1502584997352</v>
      </c>
      <c r="O19" s="107">
        <f t="shared" si="9"/>
        <v>-4.8304846989380451E-2</v>
      </c>
      <c r="P19" s="109">
        <v>5</v>
      </c>
      <c r="Q19" s="103">
        <f t="shared" si="2"/>
        <v>5.6</v>
      </c>
      <c r="T19" s="95">
        <f t="shared" si="10"/>
        <v>0.72090588084975693</v>
      </c>
      <c r="U19" s="106">
        <f t="shared" si="11"/>
        <v>4.0370729327586394</v>
      </c>
      <c r="V19" s="107">
        <f t="shared" si="12"/>
        <v>-6.3353502049069935E-2</v>
      </c>
      <c r="W19" s="151">
        <v>140</v>
      </c>
      <c r="X19" s="103">
        <f t="shared" si="3"/>
        <v>259.40000000000003</v>
      </c>
      <c r="AA19" s="95">
        <f t="shared" si="13"/>
        <v>0.72090588084975693</v>
      </c>
      <c r="AB19" s="106">
        <f t="shared" si="14"/>
        <v>187.00298549242697</v>
      </c>
      <c r="AC19" s="107">
        <f t="shared" si="15"/>
        <v>-6.3353502049070018E-2</v>
      </c>
    </row>
    <row r="20" spans="1:29">
      <c r="A20" s="24">
        <v>2022</v>
      </c>
      <c r="B20" s="109">
        <v>171</v>
      </c>
      <c r="C20" s="103">
        <f t="shared" si="0"/>
        <v>173.6</v>
      </c>
      <c r="F20" s="95">
        <f t="shared" si="4"/>
        <v>0.74299714456847399</v>
      </c>
      <c r="G20" s="106">
        <f t="shared" si="5"/>
        <v>128.98430429708711</v>
      </c>
      <c r="H20" s="107">
        <f t="shared" si="6"/>
        <v>-4.8304846989380458E-2</v>
      </c>
      <c r="I20" s="109">
        <v>1778</v>
      </c>
      <c r="J20" s="103">
        <f t="shared" si="1"/>
        <v>2729.7620000000002</v>
      </c>
      <c r="M20" s="95">
        <f t="shared" si="7"/>
        <v>0.74299714456847399</v>
      </c>
      <c r="N20" s="106">
        <f t="shared" si="8"/>
        <v>2028.205371351527</v>
      </c>
      <c r="O20" s="107">
        <f t="shared" si="9"/>
        <v>-4.8304846989380396E-2</v>
      </c>
      <c r="P20" s="109">
        <v>3</v>
      </c>
      <c r="Q20" s="103">
        <f t="shared" si="2"/>
        <v>5.6</v>
      </c>
      <c r="T20" s="95">
        <f t="shared" si="10"/>
        <v>0.67523396865015528</v>
      </c>
      <c r="U20" s="106">
        <f t="shared" si="11"/>
        <v>3.7813102244408698</v>
      </c>
      <c r="V20" s="107">
        <f t="shared" si="12"/>
        <v>-6.3353502049070018E-2</v>
      </c>
      <c r="W20" s="109">
        <v>176</v>
      </c>
      <c r="X20" s="103">
        <f t="shared" si="3"/>
        <v>259.40000000000003</v>
      </c>
      <c r="AA20" s="95">
        <f t="shared" si="13"/>
        <v>0.67523396865015528</v>
      </c>
      <c r="AB20" s="106">
        <f t="shared" si="14"/>
        <v>175.15569146785029</v>
      </c>
      <c r="AC20" s="107">
        <f t="shared" si="15"/>
        <v>-6.3353502049070018E-2</v>
      </c>
    </row>
    <row r="21" spans="1:29">
      <c r="A21" s="24">
        <v>2023</v>
      </c>
      <c r="B21" s="109">
        <v>155</v>
      </c>
      <c r="C21" s="103">
        <f t="shared" si="0"/>
        <v>173.6</v>
      </c>
      <c r="F21" s="95">
        <f t="shared" si="4"/>
        <v>0.70710678118654724</v>
      </c>
      <c r="G21" s="106">
        <f t="shared" si="5"/>
        <v>122.75373721398464</v>
      </c>
      <c r="H21" s="107">
        <f t="shared" si="6"/>
        <v>-4.8304846989380382E-2</v>
      </c>
      <c r="I21" s="109">
        <v>1930</v>
      </c>
      <c r="J21" s="103">
        <f t="shared" si="1"/>
        <v>2729.7620000000002</v>
      </c>
      <c r="M21" s="95">
        <f t="shared" si="7"/>
        <v>0.70710678118654724</v>
      </c>
      <c r="N21" s="106">
        <f t="shared" si="8"/>
        <v>1930.2332212253521</v>
      </c>
      <c r="O21" s="107">
        <f t="shared" si="9"/>
        <v>-4.8304846989380389E-2</v>
      </c>
      <c r="P21" s="109">
        <v>5</v>
      </c>
      <c r="Q21" s="103">
        <f t="shared" si="2"/>
        <v>5.6</v>
      </c>
      <c r="T21" s="95">
        <f t="shared" si="10"/>
        <v>0.63245553203367599</v>
      </c>
      <c r="U21" s="106">
        <f t="shared" si="11"/>
        <v>3.5417509793885857</v>
      </c>
      <c r="V21" s="107">
        <f t="shared" si="12"/>
        <v>-6.3353502049070032E-2</v>
      </c>
      <c r="W21" s="109">
        <v>175</v>
      </c>
      <c r="X21" s="103">
        <f t="shared" si="3"/>
        <v>259.40000000000003</v>
      </c>
      <c r="AA21" s="95">
        <f t="shared" si="13"/>
        <v>0.63245553203367599</v>
      </c>
      <c r="AB21" s="106">
        <f t="shared" si="14"/>
        <v>164.05896500953557</v>
      </c>
      <c r="AC21" s="107">
        <f t="shared" si="15"/>
        <v>-6.3353502049069962E-2</v>
      </c>
    </row>
    <row r="22" spans="1:29">
      <c r="A22" s="24">
        <v>2024</v>
      </c>
      <c r="B22" s="111"/>
      <c r="C22" s="103">
        <f t="shared" si="0"/>
        <v>173.6</v>
      </c>
      <c r="F22" s="95">
        <f t="shared" si="4"/>
        <v>0.67295009631617775</v>
      </c>
      <c r="G22" s="106">
        <f t="shared" si="5"/>
        <v>116.8241367204885</v>
      </c>
      <c r="H22" s="107">
        <f t="shared" si="6"/>
        <v>-4.8304846989380402E-2</v>
      </c>
      <c r="I22" s="109"/>
      <c r="J22" s="103">
        <f t="shared" si="1"/>
        <v>2729.7620000000002</v>
      </c>
      <c r="M22" s="95">
        <f t="shared" si="7"/>
        <v>0.67295009631617775</v>
      </c>
      <c r="N22" s="106">
        <f t="shared" si="8"/>
        <v>1836.9936008202426</v>
      </c>
      <c r="O22" s="107">
        <f t="shared" si="9"/>
        <v>-4.8304846989380389E-2</v>
      </c>
      <c r="P22" s="109"/>
      <c r="Q22" s="103">
        <f t="shared" si="2"/>
        <v>5.6</v>
      </c>
      <c r="T22" s="95">
        <f t="shared" si="10"/>
        <v>0.5923872591890349</v>
      </c>
      <c r="U22" s="106">
        <f t="shared" si="11"/>
        <v>3.3173686514585952</v>
      </c>
      <c r="V22" s="107">
        <f t="shared" si="12"/>
        <v>-6.3353502049070032E-2</v>
      </c>
      <c r="W22" s="110"/>
      <c r="X22" s="103">
        <f t="shared" si="3"/>
        <v>259.40000000000003</v>
      </c>
      <c r="AA22" s="95">
        <f t="shared" si="13"/>
        <v>0.5923872591890349</v>
      </c>
      <c r="AB22" s="106">
        <f t="shared" si="14"/>
        <v>153.66525503363565</v>
      </c>
      <c r="AC22" s="107">
        <f t="shared" si="15"/>
        <v>-6.335350204907006E-2</v>
      </c>
    </row>
    <row r="23" spans="1:29">
      <c r="A23" s="24">
        <v>2025</v>
      </c>
      <c r="B23" s="109"/>
      <c r="C23" s="103">
        <f t="shared" si="0"/>
        <v>173.6</v>
      </c>
      <c r="F23" s="95">
        <f t="shared" si="4"/>
        <v>0.64044334488213595</v>
      </c>
      <c r="G23" s="106">
        <f t="shared" si="5"/>
        <v>111.18096467153885</v>
      </c>
      <c r="H23" s="107">
        <f t="shared" si="6"/>
        <v>-4.8304846989380389E-2</v>
      </c>
      <c r="I23" s="109"/>
      <c r="J23" s="103">
        <f t="shared" si="1"/>
        <v>2729.7620000000002</v>
      </c>
      <c r="M23" s="95">
        <f t="shared" si="7"/>
        <v>0.64044334488213595</v>
      </c>
      <c r="N23" s="106">
        <f t="shared" si="8"/>
        <v>1748.2579060121498</v>
      </c>
      <c r="O23" s="107">
        <f t="shared" si="9"/>
        <v>-4.8304846989380444E-2</v>
      </c>
      <c r="P23" s="109"/>
      <c r="Q23" s="103">
        <f t="shared" si="2"/>
        <v>5.6</v>
      </c>
      <c r="T23" s="95">
        <f t="shared" si="10"/>
        <v>0.55485745175015944</v>
      </c>
      <c r="U23" s="106">
        <f t="shared" si="11"/>
        <v>3.1072017298008925</v>
      </c>
      <c r="V23" s="107">
        <f t="shared" si="12"/>
        <v>-6.335350204906999E-2</v>
      </c>
      <c r="W23" s="109"/>
      <c r="X23" s="103">
        <f t="shared" si="3"/>
        <v>259.40000000000003</v>
      </c>
      <c r="AA23" s="95">
        <f t="shared" si="13"/>
        <v>0.55485745175015944</v>
      </c>
      <c r="AB23" s="106">
        <f t="shared" si="14"/>
        <v>143.93002298399134</v>
      </c>
      <c r="AC23" s="107">
        <f t="shared" si="15"/>
        <v>-6.335350204907006E-2</v>
      </c>
    </row>
    <row r="24" spans="1:29">
      <c r="A24" s="24">
        <v>2026</v>
      </c>
      <c r="B24" s="109"/>
      <c r="C24" s="103">
        <f t="shared" si="0"/>
        <v>173.6</v>
      </c>
      <c r="D24" s="103"/>
      <c r="E24" s="112"/>
      <c r="F24" s="95">
        <f t="shared" si="4"/>
        <v>0.60950682710223736</v>
      </c>
      <c r="G24" s="106">
        <f t="shared" si="5"/>
        <v>105.81038518494844</v>
      </c>
      <c r="H24" s="107">
        <f t="shared" si="6"/>
        <v>-4.8304846989380486E-2</v>
      </c>
      <c r="I24" s="110"/>
      <c r="J24" s="103">
        <f t="shared" si="1"/>
        <v>2729.7620000000002</v>
      </c>
      <c r="K24" s="103"/>
      <c r="L24" s="112"/>
      <c r="M24" s="95">
        <f t="shared" si="7"/>
        <v>0.60950682710223736</v>
      </c>
      <c r="N24" s="106">
        <f t="shared" si="8"/>
        <v>1663.8085753642583</v>
      </c>
      <c r="O24" s="107">
        <f t="shared" si="9"/>
        <v>-4.8304846989380375E-2</v>
      </c>
      <c r="P24" s="109"/>
      <c r="Q24" s="103">
        <f t="shared" si="2"/>
        <v>5.6</v>
      </c>
      <c r="R24" s="103"/>
      <c r="S24" s="112"/>
      <c r="T24" s="95">
        <f t="shared" si="10"/>
        <v>0.51970528904376401</v>
      </c>
      <c r="U24" s="106">
        <f t="shared" si="11"/>
        <v>2.9103496186450779</v>
      </c>
      <c r="V24" s="107">
        <f t="shared" si="12"/>
        <v>-6.3353502049069962E-2</v>
      </c>
      <c r="W24" s="110"/>
      <c r="X24" s="103">
        <f t="shared" si="3"/>
        <v>259.40000000000003</v>
      </c>
      <c r="Y24" s="103"/>
      <c r="Z24" s="112"/>
      <c r="AA24" s="95">
        <f t="shared" si="13"/>
        <v>0.51970528904376401</v>
      </c>
      <c r="AB24" s="106">
        <f t="shared" si="14"/>
        <v>134.81155197795235</v>
      </c>
      <c r="AC24" s="107">
        <f t="shared" si="15"/>
        <v>-6.3353502049070004E-2</v>
      </c>
    </row>
    <row r="25" spans="1:29">
      <c r="A25" s="24">
        <v>2027</v>
      </c>
      <c r="B25" s="109"/>
      <c r="C25" s="103">
        <f t="shared" si="0"/>
        <v>173.6</v>
      </c>
      <c r="D25" s="103"/>
      <c r="E25" s="112"/>
      <c r="F25" s="95">
        <f t="shared" si="4"/>
        <v>0.58006469308008102</v>
      </c>
      <c r="G25" s="106">
        <f t="shared" si="5"/>
        <v>100.69923071870211</v>
      </c>
      <c r="H25" s="107">
        <f t="shared" si="6"/>
        <v>-4.8304846989380361E-2</v>
      </c>
      <c r="I25" s="110"/>
      <c r="J25" s="103">
        <f t="shared" si="1"/>
        <v>2729.7620000000002</v>
      </c>
      <c r="K25" s="103"/>
      <c r="L25" s="112"/>
      <c r="M25" s="95">
        <f t="shared" si="7"/>
        <v>0.58006469308008102</v>
      </c>
      <c r="N25" s="106">
        <f t="shared" si="8"/>
        <v>1583.4385567116688</v>
      </c>
      <c r="O25" s="107">
        <f t="shared" si="9"/>
        <v>-4.8304846989380458E-2</v>
      </c>
      <c r="P25" s="109"/>
      <c r="Q25" s="103">
        <f t="shared" si="2"/>
        <v>5.6</v>
      </c>
      <c r="R25" s="103"/>
      <c r="S25" s="112"/>
      <c r="T25" s="95">
        <f t="shared" si="10"/>
        <v>0.48678013894941741</v>
      </c>
      <c r="U25" s="106">
        <f t="shared" si="11"/>
        <v>2.7259687781167368</v>
      </c>
      <c r="V25" s="107">
        <f t="shared" si="12"/>
        <v>-6.3353502049070032E-2</v>
      </c>
      <c r="W25" s="110"/>
      <c r="X25" s="103">
        <f t="shared" si="3"/>
        <v>259.40000000000003</v>
      </c>
      <c r="Y25" s="103"/>
      <c r="Z25" s="112"/>
      <c r="AA25" s="95">
        <f t="shared" si="13"/>
        <v>0.48678013894941741</v>
      </c>
      <c r="AB25" s="106">
        <f t="shared" si="14"/>
        <v>126.27076804347884</v>
      </c>
      <c r="AC25" s="107">
        <f t="shared" si="15"/>
        <v>-6.335350204906999E-2</v>
      </c>
    </row>
    <row r="26" spans="1:29">
      <c r="A26" s="24">
        <v>2028</v>
      </c>
      <c r="B26" s="109"/>
      <c r="C26" s="103">
        <f t="shared" si="0"/>
        <v>173.6</v>
      </c>
      <c r="D26" s="103"/>
      <c r="E26" s="112"/>
      <c r="F26" s="95">
        <f t="shared" si="4"/>
        <v>0.55204475683690579</v>
      </c>
      <c r="G26" s="106">
        <f t="shared" si="5"/>
        <v>95.834969786886887</v>
      </c>
      <c r="H26" s="107">
        <f t="shared" si="6"/>
        <v>-4.8304846989380437E-2</v>
      </c>
      <c r="I26" s="110"/>
      <c r="J26" s="103">
        <f t="shared" si="1"/>
        <v>2729.7620000000002</v>
      </c>
      <c r="K26" s="103"/>
      <c r="L26" s="112"/>
      <c r="M26" s="95">
        <f t="shared" si="7"/>
        <v>0.55204475683690579</v>
      </c>
      <c r="N26" s="106">
        <f t="shared" si="8"/>
        <v>1506.9507995126262</v>
      </c>
      <c r="O26" s="107">
        <f t="shared" si="9"/>
        <v>-4.8304846989380437E-2</v>
      </c>
      <c r="P26" s="109"/>
      <c r="Q26" s="103">
        <f t="shared" si="2"/>
        <v>5.6</v>
      </c>
      <c r="R26" s="103"/>
      <c r="S26" s="112"/>
      <c r="T26" s="95">
        <f t="shared" si="10"/>
        <v>0.45594091241903895</v>
      </c>
      <c r="U26" s="106">
        <f t="shared" si="11"/>
        <v>2.5532691095466173</v>
      </c>
      <c r="V26" s="107">
        <f t="shared" si="12"/>
        <v>-6.3353502049069962E-2</v>
      </c>
      <c r="W26" s="110"/>
      <c r="X26" s="103">
        <f t="shared" si="3"/>
        <v>259.40000000000003</v>
      </c>
      <c r="Y26" s="103"/>
      <c r="Z26" s="112"/>
      <c r="AA26" s="95">
        <f t="shared" si="13"/>
        <v>0.45594091241903895</v>
      </c>
      <c r="AB26" s="106">
        <f t="shared" si="14"/>
        <v>118.27107268149867</v>
      </c>
      <c r="AC26" s="107">
        <f t="shared" si="15"/>
        <v>-6.3353502049069949E-2</v>
      </c>
    </row>
    <row r="27" spans="1:29">
      <c r="A27" s="24">
        <v>2029</v>
      </c>
      <c r="B27" s="109"/>
      <c r="C27" s="103">
        <f t="shared" si="0"/>
        <v>173.6</v>
      </c>
      <c r="D27" s="103"/>
      <c r="E27" s="112"/>
      <c r="F27" s="95">
        <f t="shared" si="4"/>
        <v>0.52537831932660939</v>
      </c>
      <c r="G27" s="106">
        <f t="shared" si="5"/>
        <v>91.205676235099418</v>
      </c>
      <c r="H27" s="107">
        <f t="shared" si="6"/>
        <v>-4.8304846989380451E-2</v>
      </c>
      <c r="I27" s="110"/>
      <c r="J27" s="103">
        <f t="shared" si="1"/>
        <v>2729.7620000000002</v>
      </c>
      <c r="K27" s="103"/>
      <c r="L27" s="112"/>
      <c r="M27" s="95">
        <f t="shared" si="7"/>
        <v>0.52537831932660939</v>
      </c>
      <c r="N27" s="106">
        <f t="shared" si="8"/>
        <v>1434.1577717216444</v>
      </c>
      <c r="O27" s="107">
        <f t="shared" si="9"/>
        <v>-4.8304846989380354E-2</v>
      </c>
      <c r="P27" s="109"/>
      <c r="Q27" s="103">
        <f t="shared" si="2"/>
        <v>5.6</v>
      </c>
      <c r="R27" s="103"/>
      <c r="S27" s="112"/>
      <c r="T27" s="95">
        <f t="shared" si="10"/>
        <v>0.42705545888984453</v>
      </c>
      <c r="U27" s="106">
        <f t="shared" si="11"/>
        <v>2.3915105697831285</v>
      </c>
      <c r="V27" s="107">
        <f t="shared" si="12"/>
        <v>-6.3353502049070046E-2</v>
      </c>
      <c r="W27" s="110"/>
      <c r="X27" s="103">
        <f t="shared" si="3"/>
        <v>259.40000000000003</v>
      </c>
      <c r="Y27" s="103"/>
      <c r="Z27" s="112"/>
      <c r="AA27" s="95">
        <f t="shared" si="13"/>
        <v>0.42705545888984453</v>
      </c>
      <c r="AB27" s="106">
        <f t="shared" si="14"/>
        <v>110.77818603602563</v>
      </c>
      <c r="AC27" s="107">
        <f t="shared" si="15"/>
        <v>-6.3353502049070018E-2</v>
      </c>
    </row>
    <row r="28" spans="1:29">
      <c r="A28" s="24">
        <v>2030</v>
      </c>
      <c r="B28" s="109"/>
      <c r="C28" s="103">
        <f t="shared" si="0"/>
        <v>173.6</v>
      </c>
      <c r="D28" s="103">
        <f>B11*F6</f>
        <v>86.8</v>
      </c>
      <c r="E28" s="112">
        <f>F6</f>
        <v>0.5</v>
      </c>
      <c r="F28" s="95">
        <f>F27*E$31</f>
        <v>0.49999999999999967</v>
      </c>
      <c r="G28" s="106">
        <f>G27*E$31</f>
        <v>86.799999999999969</v>
      </c>
      <c r="H28" s="107">
        <f>(G28-G27)/G27</f>
        <v>-4.8304846989380437E-2</v>
      </c>
      <c r="I28" s="110"/>
      <c r="J28" s="103">
        <f t="shared" si="1"/>
        <v>2729.7620000000002</v>
      </c>
      <c r="K28" s="103">
        <f>I11*M6</f>
        <v>1364.8810000000001</v>
      </c>
      <c r="L28" s="112">
        <f>M6</f>
        <v>0.5</v>
      </c>
      <c r="M28" s="95">
        <f t="shared" si="7"/>
        <v>0.49999999999999967</v>
      </c>
      <c r="N28" s="106">
        <f t="shared" si="8"/>
        <v>1364.8809999999996</v>
      </c>
      <c r="O28" s="107">
        <f t="shared" si="9"/>
        <v>-4.8304846989380389E-2</v>
      </c>
      <c r="P28" s="109"/>
      <c r="Q28" s="103">
        <f t="shared" si="2"/>
        <v>5.6</v>
      </c>
      <c r="R28" s="103">
        <f>P11*T6</f>
        <v>2.2399999999999998</v>
      </c>
      <c r="S28" s="112">
        <f>T6</f>
        <v>0.4</v>
      </c>
      <c r="T28" s="95">
        <f t="shared" si="10"/>
        <v>0.40000000000000024</v>
      </c>
      <c r="U28" s="106">
        <f t="shared" si="11"/>
        <v>2.2400000000000007</v>
      </c>
      <c r="V28" s="107">
        <f t="shared" si="12"/>
        <v>-6.3353502049069935E-2</v>
      </c>
      <c r="W28" s="110"/>
      <c r="X28" s="103">
        <f t="shared" si="3"/>
        <v>259.40000000000003</v>
      </c>
      <c r="Y28" s="103">
        <f>W11*AA6</f>
        <v>103.76000000000002</v>
      </c>
      <c r="Z28" s="112">
        <f>AA6</f>
        <v>0.4</v>
      </c>
      <c r="AA28" s="95">
        <f t="shared" si="13"/>
        <v>0.40000000000000024</v>
      </c>
      <c r="AB28" s="106">
        <f t="shared" si="14"/>
        <v>103.76000000000002</v>
      </c>
      <c r="AC28" s="107">
        <f t="shared" si="15"/>
        <v>-6.3353502049070032E-2</v>
      </c>
    </row>
    <row r="29" spans="1:29" ht="13">
      <c r="D29" s="108" t="s">
        <v>217</v>
      </c>
      <c r="E29" s="113">
        <v>14</v>
      </c>
      <c r="H29" s="114"/>
      <c r="K29" s="108" t="s">
        <v>217</v>
      </c>
      <c r="L29" s="113">
        <v>14</v>
      </c>
      <c r="R29" s="108" t="s">
        <v>217</v>
      </c>
      <c r="S29" s="113">
        <v>14</v>
      </c>
      <c r="Y29" s="108" t="s">
        <v>217</v>
      </c>
      <c r="Z29" s="113">
        <v>14</v>
      </c>
    </row>
    <row r="30" spans="1:29">
      <c r="D30" s="108" t="s">
        <v>218</v>
      </c>
      <c r="E30" s="115">
        <f>1/E29</f>
        <v>7.1428571428571425E-2</v>
      </c>
      <c r="K30" s="108" t="s">
        <v>218</v>
      </c>
      <c r="L30" s="115">
        <f>1/L29</f>
        <v>7.1428571428571425E-2</v>
      </c>
      <c r="R30" s="108" t="s">
        <v>218</v>
      </c>
      <c r="S30" s="115">
        <f>1/S29</f>
        <v>7.1428571428571425E-2</v>
      </c>
      <c r="Y30" s="108" t="s">
        <v>218</v>
      </c>
      <c r="Z30" s="115">
        <f>1/Z29</f>
        <v>7.1428571428571425E-2</v>
      </c>
    </row>
    <row r="31" spans="1:29">
      <c r="D31" s="108" t="s">
        <v>219</v>
      </c>
      <c r="E31" s="115">
        <f>POWER(E28,E30)</f>
        <v>0.95169515301061958</v>
      </c>
      <c r="K31" s="108" t="s">
        <v>219</v>
      </c>
      <c r="L31" s="115">
        <f>POWER(L28,L30)</f>
        <v>0.95169515301061958</v>
      </c>
      <c r="R31" s="108" t="s">
        <v>219</v>
      </c>
      <c r="S31" s="115">
        <f>POWER(S28,S30)</f>
        <v>0.93664649795093002</v>
      </c>
      <c r="Y31" s="108" t="s">
        <v>219</v>
      </c>
      <c r="Z31" s="115">
        <f>POWER(Z28,Z30)</f>
        <v>0.93664649795093002</v>
      </c>
    </row>
    <row r="32" spans="1:29">
      <c r="D32" s="108" t="s">
        <v>220</v>
      </c>
      <c r="E32" s="116">
        <f>1-E31</f>
        <v>4.8304846989380423E-2</v>
      </c>
      <c r="F32" s="117"/>
      <c r="K32" s="108" t="s">
        <v>220</v>
      </c>
      <c r="L32" s="116">
        <f>1-L31</f>
        <v>4.8304846989380423E-2</v>
      </c>
      <c r="R32" s="108" t="s">
        <v>220</v>
      </c>
      <c r="S32" s="116">
        <f>1-S31</f>
        <v>6.3353502049069976E-2</v>
      </c>
      <c r="Y32" s="108" t="s">
        <v>220</v>
      </c>
      <c r="Z32" s="116">
        <f>1-Z31</f>
        <v>6.3353502049069976E-2</v>
      </c>
    </row>
    <row r="33" spans="2:26">
      <c r="D33" s="108"/>
      <c r="E33" s="116"/>
      <c r="F33" s="117"/>
      <c r="K33" s="108"/>
      <c r="L33" s="116"/>
      <c r="R33" s="108"/>
      <c r="S33" s="116"/>
      <c r="Y33" s="108"/>
      <c r="Z33" s="116"/>
    </row>
    <row r="35" spans="2:26" ht="25">
      <c r="B35" s="118" t="s">
        <v>221</v>
      </c>
      <c r="D35" s="108"/>
      <c r="E35" s="117"/>
      <c r="F35" s="117"/>
      <c r="K35" s="108"/>
      <c r="L35" s="119"/>
    </row>
    <row r="36" spans="2:26">
      <c r="X36" s="123"/>
    </row>
    <row r="38" spans="2:26">
      <c r="R38" s="24">
        <f t="shared" ref="R38:R52" si="16">A14</f>
        <v>2016</v>
      </c>
      <c r="S38" s="120">
        <f t="shared" ref="S38:S52" si="17">G14</f>
        <v>173.6</v>
      </c>
      <c r="U38" s="121">
        <f t="shared" ref="U38:U49" si="18">C12</f>
        <v>173.6</v>
      </c>
    </row>
    <row r="39" spans="2:26">
      <c r="R39" s="24">
        <f t="shared" si="16"/>
        <v>2017</v>
      </c>
      <c r="S39" s="120">
        <f t="shared" si="17"/>
        <v>165.21427856264356</v>
      </c>
      <c r="U39" s="121">
        <f t="shared" si="18"/>
        <v>173.6</v>
      </c>
    </row>
    <row r="40" spans="2:26">
      <c r="R40" s="24">
        <f t="shared" si="16"/>
        <v>2018</v>
      </c>
      <c r="S40" s="120">
        <f t="shared" si="17"/>
        <v>157.23362811621419</v>
      </c>
      <c r="U40" s="121">
        <f t="shared" si="18"/>
        <v>173.6</v>
      </c>
    </row>
    <row r="41" spans="2:26">
      <c r="R41" s="24">
        <f t="shared" si="16"/>
        <v>2019</v>
      </c>
      <c r="S41" s="120">
        <f t="shared" si="17"/>
        <v>149.63848176847532</v>
      </c>
      <c r="U41" s="121">
        <f t="shared" si="18"/>
        <v>173.6</v>
      </c>
    </row>
    <row r="42" spans="2:26">
      <c r="R42" s="24">
        <f t="shared" si="16"/>
        <v>2020</v>
      </c>
      <c r="S42" s="120">
        <f t="shared" si="17"/>
        <v>142.41021780292593</v>
      </c>
      <c r="U42" s="121">
        <f t="shared" si="18"/>
        <v>173.6</v>
      </c>
    </row>
    <row r="43" spans="2:26">
      <c r="R43" s="24">
        <f t="shared" si="16"/>
        <v>2021</v>
      </c>
      <c r="S43" s="120">
        <f t="shared" si="17"/>
        <v>135.53111402223126</v>
      </c>
      <c r="U43" s="121">
        <f t="shared" si="18"/>
        <v>173.6</v>
      </c>
    </row>
    <row r="44" spans="2:26">
      <c r="R44" s="24">
        <f t="shared" si="16"/>
        <v>2022</v>
      </c>
      <c r="S44" s="120">
        <f t="shared" si="17"/>
        <v>128.98430429708711</v>
      </c>
      <c r="U44" s="121">
        <f t="shared" si="18"/>
        <v>173.6</v>
      </c>
    </row>
    <row r="45" spans="2:26">
      <c r="R45" s="24">
        <f t="shared" si="16"/>
        <v>2023</v>
      </c>
      <c r="S45" s="120">
        <f t="shared" si="17"/>
        <v>122.75373721398464</v>
      </c>
      <c r="U45" s="121">
        <f t="shared" si="18"/>
        <v>173.6</v>
      </c>
    </row>
    <row r="46" spans="2:26">
      <c r="R46" s="24">
        <f t="shared" si="16"/>
        <v>2024</v>
      </c>
      <c r="S46" s="120">
        <f t="shared" si="17"/>
        <v>116.8241367204885</v>
      </c>
      <c r="U46" s="121">
        <f t="shared" si="18"/>
        <v>173.6</v>
      </c>
    </row>
    <row r="47" spans="2:26">
      <c r="R47" s="24">
        <f t="shared" si="16"/>
        <v>2025</v>
      </c>
      <c r="S47" s="120">
        <f t="shared" si="17"/>
        <v>111.18096467153885</v>
      </c>
      <c r="T47" s="120"/>
      <c r="U47" s="121">
        <f t="shared" si="18"/>
        <v>173.6</v>
      </c>
      <c r="V47" s="122"/>
    </row>
    <row r="48" spans="2:26">
      <c r="R48" s="24">
        <f t="shared" si="16"/>
        <v>2026</v>
      </c>
      <c r="S48" s="120">
        <f t="shared" si="17"/>
        <v>105.81038518494844</v>
      </c>
      <c r="T48" s="120"/>
      <c r="U48" s="121">
        <f t="shared" si="18"/>
        <v>173.6</v>
      </c>
      <c r="V48" s="122"/>
    </row>
    <row r="49" spans="18:22">
      <c r="R49" s="24">
        <f t="shared" si="16"/>
        <v>2027</v>
      </c>
      <c r="S49" s="120">
        <f t="shared" si="17"/>
        <v>100.69923071870211</v>
      </c>
      <c r="T49" s="120"/>
      <c r="U49" s="121">
        <f t="shared" si="18"/>
        <v>173.6</v>
      </c>
      <c r="V49" s="122"/>
    </row>
    <row r="50" spans="18:22">
      <c r="R50" s="24">
        <f t="shared" si="16"/>
        <v>2028</v>
      </c>
      <c r="S50" s="120">
        <f t="shared" si="17"/>
        <v>95.834969786886887</v>
      </c>
      <c r="T50" s="120"/>
      <c r="U50" s="121">
        <f>U49</f>
        <v>173.6</v>
      </c>
      <c r="V50" s="122"/>
    </row>
    <row r="51" spans="18:22">
      <c r="R51" s="24">
        <f t="shared" si="16"/>
        <v>2029</v>
      </c>
      <c r="S51" s="120">
        <f t="shared" si="17"/>
        <v>91.205676235099418</v>
      </c>
      <c r="T51" s="120"/>
      <c r="U51" s="121">
        <f>U50</f>
        <v>173.6</v>
      </c>
      <c r="V51" s="122"/>
    </row>
    <row r="52" spans="18:22">
      <c r="R52" s="24">
        <f t="shared" si="16"/>
        <v>2030</v>
      </c>
      <c r="S52" s="120">
        <f t="shared" si="17"/>
        <v>86.799999999999969</v>
      </c>
      <c r="T52" s="120"/>
      <c r="U52" s="121">
        <f>U51</f>
        <v>173.6</v>
      </c>
      <c r="V52" s="122"/>
    </row>
    <row r="53" spans="18:22">
      <c r="S53" s="120"/>
    </row>
    <row r="54" spans="18:22">
      <c r="S54" s="120"/>
    </row>
    <row r="73" spans="18:21">
      <c r="R73" s="24">
        <f t="shared" ref="R73:R87" si="19">R38</f>
        <v>2016</v>
      </c>
      <c r="S73" s="120">
        <f>N14</f>
        <v>2729.7620000000002</v>
      </c>
      <c r="U73" s="121">
        <f t="shared" ref="U73:U82" si="20">J12</f>
        <v>2729.7620000000002</v>
      </c>
    </row>
    <row r="74" spans="18:21">
      <c r="R74" s="24">
        <f t="shared" si="19"/>
        <v>2017</v>
      </c>
      <c r="S74" s="120">
        <f t="shared" ref="S74:S87" si="21">N15</f>
        <v>2597.9012642725752</v>
      </c>
      <c r="U74" s="121">
        <f t="shared" si="20"/>
        <v>2729.7620000000002</v>
      </c>
    </row>
    <row r="75" spans="18:21">
      <c r="R75" s="24">
        <f t="shared" si="19"/>
        <v>2018</v>
      </c>
      <c r="S75" s="120">
        <f t="shared" si="21"/>
        <v>2472.4100412083703</v>
      </c>
      <c r="U75" s="121">
        <f t="shared" si="20"/>
        <v>2729.7620000000002</v>
      </c>
    </row>
    <row r="76" spans="18:21">
      <c r="R76" s="24">
        <f t="shared" si="19"/>
        <v>2019</v>
      </c>
      <c r="S76" s="120">
        <f t="shared" si="21"/>
        <v>2352.9806524727924</v>
      </c>
      <c r="U76" s="121">
        <f t="shared" si="20"/>
        <v>2729.7620000000002</v>
      </c>
    </row>
    <row r="77" spans="18:21">
      <c r="R77" s="24">
        <f t="shared" si="19"/>
        <v>2020</v>
      </c>
      <c r="S77" s="120">
        <f t="shared" si="21"/>
        <v>2239.3202820861216</v>
      </c>
      <c r="U77" s="121">
        <f t="shared" si="20"/>
        <v>2729.7620000000002</v>
      </c>
    </row>
    <row r="78" spans="18:21">
      <c r="R78" s="24">
        <f t="shared" si="19"/>
        <v>2021</v>
      </c>
      <c r="S78" s="120">
        <f t="shared" si="21"/>
        <v>2131.1502584997352</v>
      </c>
      <c r="U78" s="121">
        <f t="shared" si="20"/>
        <v>2729.7620000000002</v>
      </c>
    </row>
    <row r="79" spans="18:21">
      <c r="R79" s="24">
        <f t="shared" si="19"/>
        <v>2022</v>
      </c>
      <c r="S79" s="120">
        <f t="shared" si="21"/>
        <v>2028.205371351527</v>
      </c>
      <c r="U79" s="121">
        <f t="shared" si="20"/>
        <v>2729.7620000000002</v>
      </c>
    </row>
    <row r="80" spans="18:21">
      <c r="R80" s="24">
        <f t="shared" si="19"/>
        <v>2023</v>
      </c>
      <c r="S80" s="120">
        <f t="shared" si="21"/>
        <v>1930.2332212253521</v>
      </c>
      <c r="U80" s="121">
        <f t="shared" si="20"/>
        <v>2729.7620000000002</v>
      </c>
    </row>
    <row r="81" spans="18:22">
      <c r="R81" s="24">
        <f t="shared" si="19"/>
        <v>2024</v>
      </c>
      <c r="S81" s="120">
        <f t="shared" si="21"/>
        <v>1836.9936008202426</v>
      </c>
      <c r="U81" s="121">
        <f t="shared" si="20"/>
        <v>2729.7620000000002</v>
      </c>
    </row>
    <row r="82" spans="18:22">
      <c r="R82" s="24">
        <f t="shared" si="19"/>
        <v>2025</v>
      </c>
      <c r="S82" s="120">
        <f t="shared" si="21"/>
        <v>1748.2579060121498</v>
      </c>
      <c r="T82" s="120"/>
      <c r="U82" s="121">
        <f t="shared" si="20"/>
        <v>2729.7620000000002</v>
      </c>
      <c r="V82" s="122"/>
    </row>
    <row r="83" spans="18:22">
      <c r="R83" s="24">
        <f t="shared" si="19"/>
        <v>2026</v>
      </c>
      <c r="S83" s="120">
        <f t="shared" si="21"/>
        <v>1663.8085753642583</v>
      </c>
      <c r="T83" s="120"/>
      <c r="U83" s="121">
        <f>U78</f>
        <v>2729.7620000000002</v>
      </c>
      <c r="V83" s="122"/>
    </row>
    <row r="84" spans="18:22">
      <c r="R84" s="24">
        <f t="shared" si="19"/>
        <v>2027</v>
      </c>
      <c r="S84" s="120">
        <f t="shared" si="21"/>
        <v>1583.4385567116688</v>
      </c>
      <c r="T84" s="120"/>
      <c r="U84" s="121">
        <f>U79</f>
        <v>2729.7620000000002</v>
      </c>
      <c r="V84" s="122"/>
    </row>
    <row r="85" spans="18:22">
      <c r="R85" s="24">
        <f t="shared" si="19"/>
        <v>2028</v>
      </c>
      <c r="S85" s="120">
        <f t="shared" si="21"/>
        <v>1506.9507995126262</v>
      </c>
      <c r="T85" s="120"/>
      <c r="U85" s="121">
        <f>U80</f>
        <v>2729.7620000000002</v>
      </c>
      <c r="V85" s="122"/>
    </row>
    <row r="86" spans="18:22">
      <c r="R86" s="24">
        <f t="shared" si="19"/>
        <v>2029</v>
      </c>
      <c r="S86" s="120">
        <f t="shared" si="21"/>
        <v>1434.1577717216444</v>
      </c>
      <c r="T86" s="120"/>
      <c r="U86" s="121">
        <f>U81</f>
        <v>2729.7620000000002</v>
      </c>
      <c r="V86" s="122"/>
    </row>
    <row r="87" spans="18:22">
      <c r="R87" s="24">
        <f t="shared" si="19"/>
        <v>2030</v>
      </c>
      <c r="S87" s="120">
        <f t="shared" si="21"/>
        <v>1364.8809999999996</v>
      </c>
      <c r="T87" s="120"/>
      <c r="U87" s="121">
        <f>U82</f>
        <v>2729.7620000000002</v>
      </c>
      <c r="V87" s="122"/>
    </row>
    <row r="106" spans="18:25">
      <c r="R106" s="24">
        <f t="shared" ref="R106:R120" si="22">R73</f>
        <v>2016</v>
      </c>
      <c r="S106" s="120">
        <f t="shared" ref="S106:S120" si="23">U14</f>
        <v>5.6</v>
      </c>
      <c r="U106" s="121">
        <f>Q14</f>
        <v>5.6</v>
      </c>
      <c r="W106" s="24" t="s">
        <v>222</v>
      </c>
    </row>
    <row r="107" spans="18:25">
      <c r="R107" s="24">
        <f t="shared" si="22"/>
        <v>2017</v>
      </c>
      <c r="S107" s="120">
        <f t="shared" si="23"/>
        <v>5.2452203885252082</v>
      </c>
      <c r="U107" s="121">
        <f t="shared" ref="U107:U120" si="24">Q15</f>
        <v>5.6</v>
      </c>
      <c r="W107" s="123">
        <f t="shared" ref="W107:W112" si="25">AVERAGE(P14:P16)</f>
        <v>5.666666666666667</v>
      </c>
    </row>
    <row r="108" spans="18:25">
      <c r="R108" s="24">
        <f t="shared" si="22"/>
        <v>2018</v>
      </c>
      <c r="S108" s="120">
        <f t="shared" si="23"/>
        <v>4.9129173078929531</v>
      </c>
      <c r="U108" s="121">
        <f t="shared" si="24"/>
        <v>5.6</v>
      </c>
      <c r="W108" s="123">
        <f t="shared" si="25"/>
        <v>2.3333333333333335</v>
      </c>
    </row>
    <row r="109" spans="18:25">
      <c r="R109" s="24">
        <f t="shared" si="22"/>
        <v>2019</v>
      </c>
      <c r="S109" s="120">
        <f t="shared" si="23"/>
        <v>4.6016667911604454</v>
      </c>
      <c r="U109" s="121">
        <f t="shared" si="24"/>
        <v>5.6</v>
      </c>
      <c r="W109" s="123">
        <f t="shared" si="25"/>
        <v>3.6666666666666665</v>
      </c>
    </row>
    <row r="110" spans="18:25">
      <c r="R110" s="24">
        <f t="shared" si="22"/>
        <v>2020</v>
      </c>
      <c r="S110" s="120">
        <f t="shared" si="23"/>
        <v>4.3101350846775253</v>
      </c>
      <c r="U110" s="121">
        <f t="shared" si="24"/>
        <v>5.6</v>
      </c>
      <c r="W110" s="123">
        <f t="shared" si="25"/>
        <v>4.333333333333333</v>
      </c>
      <c r="Y110" s="124"/>
    </row>
    <row r="111" spans="18:25">
      <c r="R111" s="24">
        <f t="shared" si="22"/>
        <v>2021</v>
      </c>
      <c r="S111" s="120">
        <f t="shared" si="23"/>
        <v>4.0370729327586394</v>
      </c>
      <c r="U111" s="121">
        <f t="shared" si="24"/>
        <v>5.6</v>
      </c>
      <c r="W111" s="123">
        <f t="shared" si="25"/>
        <v>4.666666666666667</v>
      </c>
    </row>
    <row r="112" spans="18:25">
      <c r="R112" s="24">
        <f t="shared" si="22"/>
        <v>2022</v>
      </c>
      <c r="S112" s="120">
        <f t="shared" si="23"/>
        <v>3.7813102244408698</v>
      </c>
      <c r="U112" s="121">
        <f t="shared" si="24"/>
        <v>5.6</v>
      </c>
      <c r="W112" s="123">
        <f t="shared" si="25"/>
        <v>4.333333333333333</v>
      </c>
    </row>
    <row r="113" spans="18:22">
      <c r="R113" s="24">
        <f t="shared" si="22"/>
        <v>2023</v>
      </c>
      <c r="S113" s="120">
        <f t="shared" si="23"/>
        <v>3.5417509793885857</v>
      </c>
      <c r="U113" s="121">
        <f t="shared" si="24"/>
        <v>5.6</v>
      </c>
    </row>
    <row r="114" spans="18:22">
      <c r="R114" s="24">
        <f t="shared" si="22"/>
        <v>2024</v>
      </c>
      <c r="S114" s="120">
        <f t="shared" si="23"/>
        <v>3.3173686514585952</v>
      </c>
      <c r="U114" s="121">
        <f t="shared" si="24"/>
        <v>5.6</v>
      </c>
    </row>
    <row r="115" spans="18:22">
      <c r="R115" s="24">
        <f t="shared" si="22"/>
        <v>2025</v>
      </c>
      <c r="S115" s="120">
        <f t="shared" si="23"/>
        <v>3.1072017298008925</v>
      </c>
      <c r="T115" s="120"/>
      <c r="U115" s="121">
        <f t="shared" si="24"/>
        <v>5.6</v>
      </c>
      <c r="V115" s="122"/>
    </row>
    <row r="116" spans="18:22">
      <c r="R116" s="24">
        <f t="shared" si="22"/>
        <v>2026</v>
      </c>
      <c r="S116" s="120">
        <f t="shared" si="23"/>
        <v>2.9103496186450779</v>
      </c>
      <c r="T116" s="120"/>
      <c r="U116" s="121">
        <f t="shared" si="24"/>
        <v>5.6</v>
      </c>
      <c r="V116" s="122"/>
    </row>
    <row r="117" spans="18:22">
      <c r="R117" s="24">
        <f t="shared" si="22"/>
        <v>2027</v>
      </c>
      <c r="S117" s="120">
        <f t="shared" si="23"/>
        <v>2.7259687781167368</v>
      </c>
      <c r="T117" s="120"/>
      <c r="U117" s="121">
        <f t="shared" si="24"/>
        <v>5.6</v>
      </c>
      <c r="V117" s="122"/>
    </row>
    <row r="118" spans="18:22">
      <c r="R118" s="24">
        <f t="shared" si="22"/>
        <v>2028</v>
      </c>
      <c r="S118" s="120">
        <f t="shared" si="23"/>
        <v>2.5532691095466173</v>
      </c>
      <c r="T118" s="120"/>
      <c r="U118" s="121">
        <f t="shared" si="24"/>
        <v>5.6</v>
      </c>
      <c r="V118" s="122"/>
    </row>
    <row r="119" spans="18:22">
      <c r="R119" s="24">
        <f t="shared" si="22"/>
        <v>2029</v>
      </c>
      <c r="S119" s="120">
        <f t="shared" si="23"/>
        <v>2.3915105697831285</v>
      </c>
      <c r="T119" s="120"/>
      <c r="U119" s="121">
        <f t="shared" si="24"/>
        <v>5.6</v>
      </c>
      <c r="V119" s="122"/>
    </row>
    <row r="120" spans="18:22">
      <c r="R120" s="24">
        <f t="shared" si="22"/>
        <v>2030</v>
      </c>
      <c r="S120" s="120">
        <f t="shared" si="23"/>
        <v>2.2400000000000007</v>
      </c>
      <c r="T120" s="120"/>
      <c r="U120" s="121">
        <f t="shared" si="24"/>
        <v>5.6</v>
      </c>
      <c r="V120" s="122"/>
    </row>
    <row r="142" spans="18:21">
      <c r="R142" s="24">
        <f>A14</f>
        <v>2016</v>
      </c>
      <c r="S142" s="120">
        <f>AB14</f>
        <v>259.40000000000003</v>
      </c>
      <c r="U142" s="121">
        <f>X14</f>
        <v>259.40000000000003</v>
      </c>
    </row>
    <row r="143" spans="18:21">
      <c r="R143" s="24">
        <f t="shared" ref="R143:R156" si="26">A15</f>
        <v>2017</v>
      </c>
      <c r="S143" s="120">
        <f t="shared" ref="S143:S156" si="27">AB15</f>
        <v>242.96610156847129</v>
      </c>
      <c r="U143" s="121">
        <f t="shared" ref="U143:U156" si="28">X15</f>
        <v>259.40000000000003</v>
      </c>
    </row>
    <row r="144" spans="18:21">
      <c r="R144" s="24">
        <f t="shared" si="26"/>
        <v>2018</v>
      </c>
      <c r="S144" s="120">
        <f t="shared" si="27"/>
        <v>227.57334815489861</v>
      </c>
      <c r="U144" s="121">
        <f t="shared" si="28"/>
        <v>259.40000000000003</v>
      </c>
    </row>
    <row r="145" spans="18:22">
      <c r="R145" s="24">
        <f t="shared" si="26"/>
        <v>2019</v>
      </c>
      <c r="S145" s="120">
        <f t="shared" si="27"/>
        <v>213.15577957625354</v>
      </c>
      <c r="U145" s="121">
        <f t="shared" si="28"/>
        <v>259.40000000000003</v>
      </c>
    </row>
    <row r="146" spans="18:22">
      <c r="R146" s="24">
        <f t="shared" si="26"/>
        <v>2020</v>
      </c>
      <c r="S146" s="120">
        <f t="shared" si="27"/>
        <v>199.65161445809824</v>
      </c>
      <c r="U146" s="121">
        <f t="shared" si="28"/>
        <v>259.40000000000003</v>
      </c>
    </row>
    <row r="147" spans="18:22">
      <c r="R147" s="24">
        <f t="shared" si="26"/>
        <v>2021</v>
      </c>
      <c r="S147" s="120">
        <f t="shared" si="27"/>
        <v>187.00298549242697</v>
      </c>
      <c r="U147" s="121">
        <f t="shared" si="28"/>
        <v>259.40000000000003</v>
      </c>
    </row>
    <row r="148" spans="18:22">
      <c r="R148" s="24">
        <f t="shared" si="26"/>
        <v>2022</v>
      </c>
      <c r="S148" s="120">
        <f t="shared" si="27"/>
        <v>175.15569146785029</v>
      </c>
      <c r="U148" s="121">
        <f t="shared" si="28"/>
        <v>259.40000000000003</v>
      </c>
    </row>
    <row r="149" spans="18:22">
      <c r="R149" s="24">
        <f t="shared" si="26"/>
        <v>2023</v>
      </c>
      <c r="S149" s="120">
        <f t="shared" si="27"/>
        <v>164.05896500953557</v>
      </c>
      <c r="U149" s="121">
        <f t="shared" si="28"/>
        <v>259.40000000000003</v>
      </c>
    </row>
    <row r="150" spans="18:22">
      <c r="R150" s="24">
        <f t="shared" si="26"/>
        <v>2024</v>
      </c>
      <c r="S150" s="120">
        <f t="shared" si="27"/>
        <v>153.66525503363565</v>
      </c>
      <c r="U150" s="121">
        <f t="shared" si="28"/>
        <v>259.40000000000003</v>
      </c>
    </row>
    <row r="151" spans="18:22">
      <c r="R151" s="24">
        <f t="shared" si="26"/>
        <v>2025</v>
      </c>
      <c r="S151" s="120">
        <f t="shared" si="27"/>
        <v>143.93002298399134</v>
      </c>
      <c r="U151" s="121">
        <f t="shared" si="28"/>
        <v>259.40000000000003</v>
      </c>
      <c r="V151" s="122"/>
    </row>
    <row r="152" spans="18:22">
      <c r="R152" s="24">
        <f t="shared" si="26"/>
        <v>2026</v>
      </c>
      <c r="S152" s="120">
        <f t="shared" si="27"/>
        <v>134.81155197795235</v>
      </c>
      <c r="U152" s="121">
        <f t="shared" si="28"/>
        <v>259.40000000000003</v>
      </c>
      <c r="V152" s="122"/>
    </row>
    <row r="153" spans="18:22">
      <c r="R153" s="24">
        <f t="shared" si="26"/>
        <v>2027</v>
      </c>
      <c r="S153" s="120">
        <f t="shared" si="27"/>
        <v>126.27076804347884</v>
      </c>
      <c r="U153" s="121">
        <f t="shared" si="28"/>
        <v>259.40000000000003</v>
      </c>
      <c r="V153" s="122"/>
    </row>
    <row r="154" spans="18:22">
      <c r="R154" s="24">
        <f t="shared" si="26"/>
        <v>2028</v>
      </c>
      <c r="S154" s="120">
        <f t="shared" si="27"/>
        <v>118.27107268149867</v>
      </c>
      <c r="U154" s="121">
        <f t="shared" si="28"/>
        <v>259.40000000000003</v>
      </c>
      <c r="V154" s="122"/>
    </row>
    <row r="155" spans="18:22">
      <c r="R155" s="24">
        <f t="shared" si="26"/>
        <v>2029</v>
      </c>
      <c r="S155" s="120">
        <f t="shared" si="27"/>
        <v>110.77818603602563</v>
      </c>
      <c r="U155" s="121">
        <f t="shared" si="28"/>
        <v>259.40000000000003</v>
      </c>
      <c r="V155" s="122"/>
    </row>
    <row r="156" spans="18:22">
      <c r="R156" s="24">
        <f t="shared" si="26"/>
        <v>2030</v>
      </c>
      <c r="S156" s="120">
        <f t="shared" si="27"/>
        <v>103.76000000000002</v>
      </c>
      <c r="U156" s="121">
        <f t="shared" si="28"/>
        <v>259.40000000000003</v>
      </c>
      <c r="V156" s="122"/>
    </row>
    <row r="178" spans="19:21">
      <c r="S178" s="120"/>
      <c r="U178" s="121"/>
    </row>
    <row r="179" spans="19:21">
      <c r="S179" s="120"/>
      <c r="U179" s="121"/>
    </row>
    <row r="180" spans="19:21">
      <c r="S180" s="120"/>
      <c r="U180" s="121"/>
    </row>
    <row r="181" spans="19:21">
      <c r="S181" s="120"/>
      <c r="U181" s="121"/>
    </row>
  </sheetData>
  <mergeCells count="1">
    <mergeCell ref="B8:C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189"/>
  <sheetViews>
    <sheetView workbookViewId="0">
      <selection activeCell="X35" sqref="X35"/>
    </sheetView>
  </sheetViews>
  <sheetFormatPr defaultColWidth="9.1796875" defaultRowHeight="12.5"/>
  <cols>
    <col min="1" max="16384" width="9.1796875" style="24"/>
  </cols>
  <sheetData>
    <row r="1" spans="1:36">
      <c r="I1" s="91"/>
    </row>
    <row r="2" spans="1:36" ht="14.5">
      <c r="B2" s="24" t="s">
        <v>226</v>
      </c>
      <c r="I2" t="s">
        <v>227</v>
      </c>
      <c r="P2" s="24" t="s">
        <v>228</v>
      </c>
      <c r="W2" s="91" t="s">
        <v>229</v>
      </c>
      <c r="AD2" s="91" t="s">
        <v>230</v>
      </c>
    </row>
    <row r="3" spans="1:36">
      <c r="I3" s="91"/>
      <c r="P3" s="91"/>
      <c r="W3" s="91"/>
      <c r="AD3" s="91"/>
    </row>
    <row r="4" spans="1:36" ht="13">
      <c r="B4" s="24" t="s">
        <v>195</v>
      </c>
      <c r="D4" s="92">
        <v>0.4</v>
      </c>
      <c r="I4" s="91" t="s">
        <v>195</v>
      </c>
      <c r="K4" s="92">
        <v>0.2</v>
      </c>
      <c r="P4" s="91" t="s">
        <v>195</v>
      </c>
      <c r="R4" s="92">
        <v>0.3</v>
      </c>
      <c r="W4" s="91" t="s">
        <v>195</v>
      </c>
      <c r="Y4" s="92">
        <v>0.2</v>
      </c>
      <c r="AD4" s="91" t="s">
        <v>195</v>
      </c>
      <c r="AF4" s="92">
        <v>0.7</v>
      </c>
    </row>
    <row r="5" spans="1:36">
      <c r="D5" s="93"/>
      <c r="I5" s="91"/>
      <c r="P5" s="91"/>
      <c r="W5" s="91"/>
      <c r="AD5" s="91"/>
    </row>
    <row r="6" spans="1:36">
      <c r="B6" s="24" t="s">
        <v>196</v>
      </c>
      <c r="D6" s="93"/>
      <c r="F6" s="94">
        <f>1-D4</f>
        <v>0.6</v>
      </c>
      <c r="I6" s="24" t="s">
        <v>196</v>
      </c>
      <c r="M6" s="95">
        <f>1-K4</f>
        <v>0.8</v>
      </c>
      <c r="P6" s="24" t="s">
        <v>196</v>
      </c>
      <c r="T6" s="95">
        <f>1-R4</f>
        <v>0.7</v>
      </c>
      <c r="W6" s="24" t="s">
        <v>196</v>
      </c>
      <c r="AA6" s="95">
        <f>1-Y4</f>
        <v>0.8</v>
      </c>
      <c r="AD6" s="24" t="s">
        <v>196</v>
      </c>
      <c r="AH6" s="95">
        <f>1-AF4</f>
        <v>0.30000000000000004</v>
      </c>
    </row>
    <row r="7" spans="1:36">
      <c r="I7" s="91"/>
      <c r="P7" s="91"/>
      <c r="W7" s="91"/>
      <c r="AD7" s="91"/>
    </row>
    <row r="8" spans="1:36">
      <c r="B8" s="96" t="s">
        <v>285</v>
      </c>
      <c r="C8" s="165"/>
      <c r="D8" s="96" t="s">
        <v>197</v>
      </c>
      <c r="E8" s="96" t="s">
        <v>198</v>
      </c>
      <c r="F8" s="96" t="s">
        <v>199</v>
      </c>
      <c r="G8" s="96" t="s">
        <v>200</v>
      </c>
      <c r="H8" s="96" t="s">
        <v>201</v>
      </c>
      <c r="I8" s="97" t="s">
        <v>285</v>
      </c>
      <c r="J8" s="96"/>
      <c r="K8" s="96" t="s">
        <v>197</v>
      </c>
      <c r="L8" s="96" t="s">
        <v>198</v>
      </c>
      <c r="M8" s="96" t="s">
        <v>199</v>
      </c>
      <c r="N8" s="96" t="s">
        <v>200</v>
      </c>
      <c r="O8" s="96" t="s">
        <v>201</v>
      </c>
      <c r="P8" s="97" t="s">
        <v>285</v>
      </c>
      <c r="Q8" s="96"/>
      <c r="R8" s="96" t="s">
        <v>197</v>
      </c>
      <c r="S8" s="96" t="s">
        <v>198</v>
      </c>
      <c r="T8" s="96" t="s">
        <v>199</v>
      </c>
      <c r="U8" s="96" t="s">
        <v>200</v>
      </c>
      <c r="V8" s="96" t="s">
        <v>201</v>
      </c>
      <c r="W8" s="97" t="s">
        <v>285</v>
      </c>
      <c r="X8" s="96"/>
      <c r="Y8" s="96" t="s">
        <v>197</v>
      </c>
      <c r="Z8" s="96" t="s">
        <v>198</v>
      </c>
      <c r="AA8" s="96" t="s">
        <v>199</v>
      </c>
      <c r="AB8" s="96" t="s">
        <v>200</v>
      </c>
      <c r="AC8" s="96" t="s">
        <v>201</v>
      </c>
      <c r="AD8" s="97" t="s">
        <v>285</v>
      </c>
      <c r="AE8" s="96"/>
      <c r="AF8" s="96" t="s">
        <v>197</v>
      </c>
      <c r="AG8" s="96" t="s">
        <v>198</v>
      </c>
      <c r="AH8" s="96" t="s">
        <v>199</v>
      </c>
      <c r="AI8" s="96" t="s">
        <v>200</v>
      </c>
      <c r="AJ8" s="96" t="s">
        <v>201</v>
      </c>
    </row>
    <row r="9" spans="1:36">
      <c r="B9" s="96" t="s">
        <v>209</v>
      </c>
      <c r="C9" s="96"/>
      <c r="D9" s="24" t="s">
        <v>203</v>
      </c>
      <c r="E9" s="24" t="s">
        <v>204</v>
      </c>
      <c r="F9" s="24" t="s">
        <v>205</v>
      </c>
      <c r="G9" s="24" t="s">
        <v>206</v>
      </c>
      <c r="H9" s="24" t="s">
        <v>207</v>
      </c>
      <c r="I9" s="97" t="s">
        <v>209</v>
      </c>
      <c r="J9" s="96"/>
      <c r="K9" s="24" t="s">
        <v>203</v>
      </c>
      <c r="L9" s="24" t="s">
        <v>204</v>
      </c>
      <c r="M9" s="24" t="s">
        <v>205</v>
      </c>
      <c r="N9" s="24" t="s">
        <v>206</v>
      </c>
      <c r="O9" s="24" t="s">
        <v>207</v>
      </c>
      <c r="P9" s="97" t="s">
        <v>209</v>
      </c>
      <c r="Q9" s="96"/>
      <c r="R9" s="24" t="s">
        <v>203</v>
      </c>
      <c r="S9" s="24" t="s">
        <v>204</v>
      </c>
      <c r="T9" s="24" t="s">
        <v>205</v>
      </c>
      <c r="U9" s="24" t="s">
        <v>206</v>
      </c>
      <c r="V9" s="24" t="s">
        <v>207</v>
      </c>
      <c r="W9" s="97" t="s">
        <v>209</v>
      </c>
      <c r="X9" s="96"/>
      <c r="Y9" s="24" t="s">
        <v>203</v>
      </c>
      <c r="Z9" s="24" t="s">
        <v>204</v>
      </c>
      <c r="AA9" s="24" t="s">
        <v>205</v>
      </c>
      <c r="AB9" s="24" t="s">
        <v>206</v>
      </c>
      <c r="AC9" s="24" t="s">
        <v>207</v>
      </c>
      <c r="AD9" s="97" t="s">
        <v>209</v>
      </c>
      <c r="AE9" s="96"/>
      <c r="AF9" s="24" t="s">
        <v>203</v>
      </c>
      <c r="AG9" s="24" t="s">
        <v>204</v>
      </c>
      <c r="AH9" s="24" t="s">
        <v>205</v>
      </c>
      <c r="AI9" s="24" t="s">
        <v>206</v>
      </c>
      <c r="AJ9" s="24" t="s">
        <v>207</v>
      </c>
    </row>
    <row r="10" spans="1:36" ht="13" thickBot="1">
      <c r="A10" s="98" t="s">
        <v>3</v>
      </c>
      <c r="B10" s="98"/>
      <c r="C10" s="99" t="s">
        <v>210</v>
      </c>
      <c r="D10" s="99" t="s">
        <v>211</v>
      </c>
      <c r="E10" s="99" t="s">
        <v>212</v>
      </c>
      <c r="F10" s="99" t="s">
        <v>213</v>
      </c>
      <c r="G10" s="99" t="s">
        <v>214</v>
      </c>
      <c r="H10" s="99" t="s">
        <v>215</v>
      </c>
      <c r="I10" s="100"/>
      <c r="J10" s="98" t="s">
        <v>210</v>
      </c>
      <c r="K10" s="99" t="s">
        <v>211</v>
      </c>
      <c r="L10" s="99" t="s">
        <v>212</v>
      </c>
      <c r="M10" s="99" t="s">
        <v>213</v>
      </c>
      <c r="N10" s="99" t="s">
        <v>214</v>
      </c>
      <c r="O10" s="99" t="s">
        <v>215</v>
      </c>
      <c r="P10" s="100"/>
      <c r="Q10" s="98" t="s">
        <v>210</v>
      </c>
      <c r="R10" s="99" t="s">
        <v>211</v>
      </c>
      <c r="S10" s="99" t="s">
        <v>212</v>
      </c>
      <c r="T10" s="99" t="s">
        <v>213</v>
      </c>
      <c r="U10" s="99" t="s">
        <v>214</v>
      </c>
      <c r="V10" s="99" t="s">
        <v>215</v>
      </c>
      <c r="W10" s="100"/>
      <c r="X10" s="98" t="s">
        <v>210</v>
      </c>
      <c r="Y10" s="99" t="s">
        <v>211</v>
      </c>
      <c r="Z10" s="99" t="s">
        <v>212</v>
      </c>
      <c r="AA10" s="99" t="s">
        <v>213</v>
      </c>
      <c r="AB10" s="99" t="s">
        <v>214</v>
      </c>
      <c r="AC10" s="99" t="s">
        <v>215</v>
      </c>
      <c r="AD10" s="100"/>
      <c r="AE10" s="98" t="s">
        <v>210</v>
      </c>
      <c r="AF10" s="99" t="s">
        <v>211</v>
      </c>
      <c r="AG10" s="99" t="s">
        <v>212</v>
      </c>
      <c r="AH10" s="99" t="s">
        <v>213</v>
      </c>
      <c r="AI10" s="99" t="s">
        <v>214</v>
      </c>
      <c r="AJ10" s="99" t="s">
        <v>215</v>
      </c>
    </row>
    <row r="11" spans="1:36">
      <c r="A11" s="24" t="s">
        <v>216</v>
      </c>
      <c r="B11" s="102">
        <f>AVERAGE(B12:B16)</f>
        <v>676.54000000000008</v>
      </c>
      <c r="C11" s="102">
        <f>B11</f>
        <v>676.54000000000008</v>
      </c>
      <c r="D11" s="101"/>
      <c r="E11" s="101"/>
      <c r="F11" s="101"/>
      <c r="G11" s="101"/>
      <c r="H11" s="101"/>
      <c r="I11" s="102">
        <f>AVERAGE(I12:I16)</f>
        <v>281</v>
      </c>
      <c r="J11" s="103">
        <f>I11</f>
        <v>281</v>
      </c>
      <c r="K11" s="101"/>
      <c r="L11" s="101"/>
      <c r="M11" s="101"/>
      <c r="N11" s="101"/>
      <c r="O11" s="101"/>
      <c r="P11" s="102">
        <f>AVERAGE(P12:P16)</f>
        <v>420.94000000000005</v>
      </c>
      <c r="Q11" s="103">
        <f>P11</f>
        <v>420.94000000000005</v>
      </c>
      <c r="R11" s="101"/>
      <c r="S11" s="101"/>
      <c r="T11" s="101"/>
      <c r="U11" s="101"/>
      <c r="V11" s="101"/>
      <c r="W11" s="102">
        <f>AVERAGE(W12:W16)</f>
        <v>338.76000000000005</v>
      </c>
      <c r="X11" s="103">
        <f>W11</f>
        <v>338.76000000000005</v>
      </c>
      <c r="Y11" s="101"/>
      <c r="Z11" s="101"/>
      <c r="AA11" s="101"/>
      <c r="AB11" s="101"/>
      <c r="AC11" s="101"/>
      <c r="AD11" s="102">
        <f>AVERAGE(AD12:AD16)</f>
        <v>532.96</v>
      </c>
      <c r="AE11" s="103">
        <f>AD11</f>
        <v>532.96</v>
      </c>
      <c r="AF11" s="101"/>
      <c r="AG11" s="101"/>
      <c r="AH11" s="101"/>
      <c r="AI11" s="101"/>
      <c r="AJ11" s="101"/>
    </row>
    <row r="12" spans="1:36">
      <c r="A12" s="24">
        <v>2014</v>
      </c>
      <c r="B12" s="109">
        <v>748</v>
      </c>
      <c r="C12" s="103">
        <f t="shared" ref="C12:C28" si="0">C11</f>
        <v>676.54000000000008</v>
      </c>
      <c r="D12" s="101"/>
      <c r="E12" s="101"/>
      <c r="F12" s="101"/>
      <c r="G12" s="101"/>
      <c r="H12" s="101"/>
      <c r="I12" s="130">
        <v>295.5</v>
      </c>
      <c r="J12" s="103">
        <f t="shared" ref="J12:J28" si="1">J11</f>
        <v>281</v>
      </c>
      <c r="K12" s="101"/>
      <c r="L12" s="101"/>
      <c r="M12" s="101"/>
      <c r="N12" s="101"/>
      <c r="O12" s="101"/>
      <c r="P12" s="109">
        <v>477.1</v>
      </c>
      <c r="Q12" s="103">
        <f t="shared" ref="Q12:Q28" si="2">Q11</f>
        <v>420.94000000000005</v>
      </c>
      <c r="R12" s="101"/>
      <c r="S12" s="101"/>
      <c r="T12" s="101"/>
      <c r="U12" s="101"/>
      <c r="V12" s="101"/>
      <c r="W12" s="150">
        <v>354.3</v>
      </c>
      <c r="X12" s="103">
        <f t="shared" ref="X12:X28" si="3">X11</f>
        <v>338.76000000000005</v>
      </c>
      <c r="Y12" s="101"/>
      <c r="Z12" s="101"/>
      <c r="AA12" s="101"/>
      <c r="AB12" s="101"/>
      <c r="AC12" s="101"/>
      <c r="AD12" s="152">
        <v>616.70000000000005</v>
      </c>
      <c r="AE12" s="103">
        <f t="shared" ref="AE12:AE28" si="4">AE11</f>
        <v>532.96</v>
      </c>
      <c r="AF12" s="101"/>
      <c r="AG12" s="101"/>
      <c r="AH12" s="101"/>
      <c r="AI12" s="101"/>
      <c r="AJ12" s="101"/>
    </row>
    <row r="13" spans="1:36">
      <c r="A13" s="24">
        <v>2015</v>
      </c>
      <c r="B13" s="109">
        <v>728.5</v>
      </c>
      <c r="C13" s="103">
        <f t="shared" si="0"/>
        <v>676.54000000000008</v>
      </c>
      <c r="D13" s="101"/>
      <c r="E13" s="101"/>
      <c r="F13" s="101"/>
      <c r="G13" s="101"/>
      <c r="H13" s="101"/>
      <c r="I13" s="130">
        <v>287.3</v>
      </c>
      <c r="J13" s="103">
        <f t="shared" si="1"/>
        <v>281</v>
      </c>
      <c r="K13" s="101"/>
      <c r="L13" s="101"/>
      <c r="M13" s="101"/>
      <c r="N13" s="101"/>
      <c r="O13" s="101"/>
      <c r="P13" s="109">
        <v>408.4</v>
      </c>
      <c r="Q13" s="103">
        <f t="shared" si="2"/>
        <v>420.94000000000005</v>
      </c>
      <c r="R13" s="101"/>
      <c r="S13" s="101"/>
      <c r="T13" s="101"/>
      <c r="U13" s="101"/>
      <c r="V13" s="101"/>
      <c r="W13" s="150">
        <v>334.1</v>
      </c>
      <c r="X13" s="103">
        <f t="shared" si="3"/>
        <v>338.76000000000005</v>
      </c>
      <c r="Y13" s="101"/>
      <c r="Z13" s="101"/>
      <c r="AA13" s="101"/>
      <c r="AB13" s="101"/>
      <c r="AC13" s="101"/>
      <c r="AD13" s="152">
        <v>552.5</v>
      </c>
      <c r="AE13" s="103">
        <f t="shared" si="4"/>
        <v>532.96</v>
      </c>
      <c r="AF13" s="101"/>
      <c r="AG13" s="101"/>
      <c r="AH13" s="101"/>
      <c r="AI13" s="101"/>
      <c r="AJ13" s="101"/>
    </row>
    <row r="14" spans="1:36">
      <c r="A14" s="24">
        <v>2016</v>
      </c>
      <c r="B14" s="109">
        <v>695.9</v>
      </c>
      <c r="C14" s="103">
        <f t="shared" si="0"/>
        <v>676.54000000000008</v>
      </c>
      <c r="D14" s="103">
        <f>C14</f>
        <v>676.54000000000008</v>
      </c>
      <c r="E14" s="104">
        <v>1</v>
      </c>
      <c r="F14" s="105">
        <f>1</f>
        <v>1</v>
      </c>
      <c r="G14" s="106">
        <f>D14</f>
        <v>676.54000000000008</v>
      </c>
      <c r="I14" s="130">
        <v>280.10000000000002</v>
      </c>
      <c r="J14" s="103">
        <f t="shared" si="1"/>
        <v>281</v>
      </c>
      <c r="K14" s="103">
        <f>J14</f>
        <v>281</v>
      </c>
      <c r="L14" s="104">
        <v>1</v>
      </c>
      <c r="M14" s="105">
        <f>1</f>
        <v>1</v>
      </c>
      <c r="N14" s="106">
        <f>K14</f>
        <v>281</v>
      </c>
      <c r="P14" s="109">
        <v>411.9</v>
      </c>
      <c r="Q14" s="103">
        <f t="shared" si="2"/>
        <v>420.94000000000005</v>
      </c>
      <c r="R14" s="103">
        <f>Q14</f>
        <v>420.94000000000005</v>
      </c>
      <c r="S14" s="104">
        <v>1</v>
      </c>
      <c r="T14" s="105">
        <f>1</f>
        <v>1</v>
      </c>
      <c r="U14" s="106">
        <f>R14</f>
        <v>420.94000000000005</v>
      </c>
      <c r="W14" s="150">
        <v>359.9</v>
      </c>
      <c r="X14" s="103">
        <f t="shared" si="3"/>
        <v>338.76000000000005</v>
      </c>
      <c r="Y14" s="103">
        <f>X14</f>
        <v>338.76000000000005</v>
      </c>
      <c r="Z14" s="104">
        <v>1</v>
      </c>
      <c r="AA14" s="105">
        <f>1</f>
        <v>1</v>
      </c>
      <c r="AB14" s="106">
        <f>Y14</f>
        <v>338.76000000000005</v>
      </c>
      <c r="AD14" s="152">
        <v>565.1</v>
      </c>
      <c r="AE14" s="103">
        <f t="shared" si="4"/>
        <v>532.96</v>
      </c>
      <c r="AF14" s="103">
        <f>AE14</f>
        <v>532.96</v>
      </c>
      <c r="AG14" s="104">
        <v>1</v>
      </c>
      <c r="AH14" s="105">
        <f>1</f>
        <v>1</v>
      </c>
      <c r="AI14" s="106">
        <f>AF14</f>
        <v>532.96</v>
      </c>
    </row>
    <row r="15" spans="1:36">
      <c r="A15" s="24">
        <v>2017</v>
      </c>
      <c r="B15" s="109">
        <v>621.70000000000005</v>
      </c>
      <c r="C15" s="103">
        <f t="shared" si="0"/>
        <v>676.54000000000008</v>
      </c>
      <c r="F15" s="95">
        <f t="shared" ref="F15:F27" si="5">F14*E$31</f>
        <v>0.96417010298949912</v>
      </c>
      <c r="G15" s="106">
        <f t="shared" ref="G15:G27" si="6">G14*E$31</f>
        <v>652.29964147651583</v>
      </c>
      <c r="H15" s="107">
        <f t="shared" ref="H15:H27" si="7">(G15-G14)/G14</f>
        <v>-3.582989701050085E-2</v>
      </c>
      <c r="I15" s="130">
        <v>281.39999999999998</v>
      </c>
      <c r="J15" s="103">
        <f t="shared" si="1"/>
        <v>281</v>
      </c>
      <c r="M15" s="95">
        <f t="shared" ref="M15:M28" si="8">M14*L$31</f>
        <v>0.98418752579322877</v>
      </c>
      <c r="N15" s="106">
        <f t="shared" ref="N15:N28" si="9">N14*L$31</f>
        <v>276.55669474789727</v>
      </c>
      <c r="O15" s="107">
        <f t="shared" ref="O15:O28" si="10">(N15-N14)/N14</f>
        <v>-1.5812474206771288E-2</v>
      </c>
      <c r="P15" s="109">
        <v>398.5</v>
      </c>
      <c r="Q15" s="103">
        <f t="shared" si="2"/>
        <v>420.94000000000005</v>
      </c>
      <c r="T15" s="95">
        <f t="shared" ref="T15:T28" si="11">T14*S$31</f>
        <v>0.97484501293728276</v>
      </c>
      <c r="U15" s="106">
        <f t="shared" ref="U15:U28" si="12">U14*S$31</f>
        <v>410.35125974581985</v>
      </c>
      <c r="V15" s="107">
        <f t="shared" ref="V15:V28" si="13">(U15-U14)/U14</f>
        <v>-2.5154987062717269E-2</v>
      </c>
      <c r="W15" s="150">
        <v>296.7</v>
      </c>
      <c r="X15" s="103">
        <f t="shared" si="3"/>
        <v>338.76000000000005</v>
      </c>
      <c r="AA15" s="95">
        <f t="shared" ref="AA15:AA28" si="14">AA14*Z$31</f>
        <v>0.98418752579322877</v>
      </c>
      <c r="AB15" s="106">
        <f t="shared" ref="AB15:AB28" si="15">AB14*Z$31</f>
        <v>333.40336623771424</v>
      </c>
      <c r="AC15" s="107">
        <f t="shared" ref="AC15:AC28" si="16">(AB15-AB14)/AB14</f>
        <v>-1.5812474206771194E-2</v>
      </c>
      <c r="AD15" s="152">
        <v>511.7</v>
      </c>
      <c r="AE15" s="103">
        <f t="shared" si="4"/>
        <v>532.96</v>
      </c>
      <c r="AH15" s="95">
        <f t="shared" ref="AH15:AH28" si="17">AH14*AG$31</f>
        <v>0.91759601369285626</v>
      </c>
      <c r="AI15" s="106">
        <f t="shared" ref="AI15:AI28" si="18">AI14*AG$31</f>
        <v>489.04197145774469</v>
      </c>
      <c r="AJ15" s="107">
        <f t="shared" ref="AJ15:AJ28" si="19">(AI15-AI14)/AI14</f>
        <v>-8.2403986307143767E-2</v>
      </c>
    </row>
    <row r="16" spans="1:36">
      <c r="A16" s="24">
        <v>2018</v>
      </c>
      <c r="B16" s="109">
        <v>588.6</v>
      </c>
      <c r="C16" s="103">
        <f t="shared" si="0"/>
        <v>676.54000000000008</v>
      </c>
      <c r="F16" s="95">
        <f t="shared" si="5"/>
        <v>0.92962398749878139</v>
      </c>
      <c r="G16" s="106">
        <f t="shared" si="6"/>
        <v>628.92781250242558</v>
      </c>
      <c r="H16" s="107">
        <f t="shared" si="7"/>
        <v>-3.582989701050094E-2</v>
      </c>
      <c r="I16" s="130">
        <v>260.7</v>
      </c>
      <c r="J16" s="103">
        <f t="shared" si="1"/>
        <v>281</v>
      </c>
      <c r="M16" s="95">
        <f t="shared" si="8"/>
        <v>0.96862508592699736</v>
      </c>
      <c r="N16" s="106">
        <f t="shared" si="9"/>
        <v>272.18364914548624</v>
      </c>
      <c r="O16" s="107">
        <f t="shared" si="10"/>
        <v>-1.5812474206771215E-2</v>
      </c>
      <c r="P16" s="109">
        <v>408.8</v>
      </c>
      <c r="Q16" s="103">
        <f t="shared" si="2"/>
        <v>420.94000000000005</v>
      </c>
      <c r="T16" s="95">
        <f t="shared" si="11"/>
        <v>0.95032279924869101</v>
      </c>
      <c r="U16" s="106">
        <f t="shared" si="12"/>
        <v>400.02887911574402</v>
      </c>
      <c r="V16" s="107">
        <f t="shared" si="13"/>
        <v>-2.5154987062717259E-2</v>
      </c>
      <c r="W16" s="150">
        <v>348.8</v>
      </c>
      <c r="X16" s="103">
        <f t="shared" si="3"/>
        <v>338.76000000000005</v>
      </c>
      <c r="AA16" s="95">
        <f t="shared" si="14"/>
        <v>0.96862508592699736</v>
      </c>
      <c r="AB16" s="106">
        <f t="shared" si="15"/>
        <v>328.13143410862966</v>
      </c>
      <c r="AC16" s="107">
        <f t="shared" si="16"/>
        <v>-1.5812474206771281E-2</v>
      </c>
      <c r="AD16" s="152">
        <v>418.8</v>
      </c>
      <c r="AE16" s="103">
        <f t="shared" si="4"/>
        <v>532.96</v>
      </c>
      <c r="AH16" s="95">
        <f t="shared" si="17"/>
        <v>0.84198244434502045</v>
      </c>
      <c r="AI16" s="106">
        <f t="shared" si="18"/>
        <v>448.74296353812213</v>
      </c>
      <c r="AJ16" s="107">
        <f t="shared" si="19"/>
        <v>-8.2403986307143726E-2</v>
      </c>
    </row>
    <row r="17" spans="1:36">
      <c r="A17" s="24">
        <v>2019</v>
      </c>
      <c r="B17" s="109">
        <v>601</v>
      </c>
      <c r="C17" s="103">
        <f t="shared" si="0"/>
        <v>676.54000000000008</v>
      </c>
      <c r="D17" s="103"/>
      <c r="E17" s="104"/>
      <c r="F17" s="95">
        <f t="shared" si="5"/>
        <v>0.89631565576820893</v>
      </c>
      <c r="G17" s="106">
        <f t="shared" si="6"/>
        <v>606.39339375342411</v>
      </c>
      <c r="H17" s="107">
        <f t="shared" si="7"/>
        <v>-3.5829897010500815E-2</v>
      </c>
      <c r="I17" s="130">
        <v>236</v>
      </c>
      <c r="J17" s="103">
        <f t="shared" si="1"/>
        <v>281</v>
      </c>
      <c r="K17" s="103"/>
      <c r="L17" s="104"/>
      <c r="M17" s="95">
        <f t="shared" si="8"/>
        <v>0.9533087267397452</v>
      </c>
      <c r="N17" s="106">
        <f t="shared" si="9"/>
        <v>267.87975221386836</v>
      </c>
      <c r="O17" s="107">
        <f t="shared" si="10"/>
        <v>-1.5812474206771281E-2</v>
      </c>
      <c r="P17" s="109">
        <v>336.3</v>
      </c>
      <c r="Q17" s="103">
        <f t="shared" si="2"/>
        <v>420.94000000000005</v>
      </c>
      <c r="R17" s="103"/>
      <c r="S17" s="104"/>
      <c r="T17" s="95">
        <f t="shared" si="11"/>
        <v>0.92641744152818495</v>
      </c>
      <c r="U17" s="106">
        <f t="shared" si="12"/>
        <v>389.96615783687417</v>
      </c>
      <c r="V17" s="107">
        <f t="shared" si="13"/>
        <v>-2.5154987062717304E-2</v>
      </c>
      <c r="W17" s="150">
        <v>363.8</v>
      </c>
      <c r="X17" s="103">
        <f t="shared" si="3"/>
        <v>338.76000000000005</v>
      </c>
      <c r="Y17" s="103"/>
      <c r="Z17" s="104"/>
      <c r="AA17" s="95">
        <f t="shared" si="14"/>
        <v>0.9533087267397452</v>
      </c>
      <c r="AB17" s="106">
        <f t="shared" si="15"/>
        <v>322.9428642703561</v>
      </c>
      <c r="AC17" s="107">
        <f t="shared" si="16"/>
        <v>-1.5812474206771246E-2</v>
      </c>
      <c r="AD17" s="152">
        <v>431.7</v>
      </c>
      <c r="AE17" s="103">
        <f t="shared" si="4"/>
        <v>532.96</v>
      </c>
      <c r="AF17" s="103"/>
      <c r="AG17" s="104"/>
      <c r="AH17" s="95">
        <f t="shared" si="17"/>
        <v>0.77259973453035802</v>
      </c>
      <c r="AI17" s="106">
        <f t="shared" si="18"/>
        <v>411.76475451529961</v>
      </c>
      <c r="AJ17" s="107">
        <f t="shared" si="19"/>
        <v>-8.2403986307143726E-2</v>
      </c>
    </row>
    <row r="18" spans="1:36">
      <c r="A18" s="24">
        <v>2020</v>
      </c>
      <c r="B18" s="109">
        <v>360</v>
      </c>
      <c r="C18" s="103">
        <f t="shared" si="0"/>
        <v>676.54000000000008</v>
      </c>
      <c r="F18" s="95">
        <f t="shared" si="5"/>
        <v>0.86420075813313446</v>
      </c>
      <c r="G18" s="106">
        <f t="shared" si="6"/>
        <v>584.66638090739082</v>
      </c>
      <c r="H18" s="107">
        <f t="shared" si="7"/>
        <v>-3.5829897010500877E-2</v>
      </c>
      <c r="I18" s="130">
        <v>257</v>
      </c>
      <c r="J18" s="103">
        <f t="shared" si="1"/>
        <v>281</v>
      </c>
      <c r="M18" s="95">
        <f t="shared" si="8"/>
        <v>0.93823455708708303</v>
      </c>
      <c r="N18" s="106">
        <f t="shared" si="9"/>
        <v>263.64391054147029</v>
      </c>
      <c r="O18" s="107">
        <f t="shared" si="10"/>
        <v>-1.5812474206771249E-2</v>
      </c>
      <c r="P18" s="109">
        <v>257</v>
      </c>
      <c r="Q18" s="103">
        <f t="shared" si="2"/>
        <v>420.94000000000005</v>
      </c>
      <c r="T18" s="95">
        <f t="shared" si="11"/>
        <v>0.9031134227718679</v>
      </c>
      <c r="U18" s="106">
        <f t="shared" si="12"/>
        <v>380.15656418159006</v>
      </c>
      <c r="V18" s="107">
        <f t="shared" si="13"/>
        <v>-2.5154987062717238E-2</v>
      </c>
      <c r="W18" s="151">
        <v>161</v>
      </c>
      <c r="X18" s="103">
        <f t="shared" si="3"/>
        <v>338.76000000000005</v>
      </c>
      <c r="AA18" s="95">
        <f t="shared" si="14"/>
        <v>0.93823455708708303</v>
      </c>
      <c r="AB18" s="106">
        <f t="shared" si="15"/>
        <v>317.83633855882027</v>
      </c>
      <c r="AC18" s="107">
        <f t="shared" si="16"/>
        <v>-1.5812474206771215E-2</v>
      </c>
      <c r="AD18" s="153">
        <v>295</v>
      </c>
      <c r="AE18" s="103">
        <f t="shared" si="4"/>
        <v>532.96</v>
      </c>
      <c r="AH18" s="95">
        <f t="shared" si="17"/>
        <v>0.70893443658521549</v>
      </c>
      <c r="AI18" s="106">
        <f t="shared" si="18"/>
        <v>377.83369732245649</v>
      </c>
      <c r="AJ18" s="107">
        <f t="shared" si="19"/>
        <v>-8.2403986307143684E-2</v>
      </c>
    </row>
    <row r="19" spans="1:36">
      <c r="A19" s="24">
        <v>2021</v>
      </c>
      <c r="B19" s="24">
        <v>337</v>
      </c>
      <c r="C19" s="103">
        <f t="shared" si="0"/>
        <v>676.54000000000008</v>
      </c>
      <c r="F19" s="95">
        <f t="shared" si="5"/>
        <v>0.83323653397282749</v>
      </c>
      <c r="G19" s="106">
        <f t="shared" si="6"/>
        <v>563.71784469397676</v>
      </c>
      <c r="H19" s="107">
        <f t="shared" si="7"/>
        <v>-3.5829897010500822E-2</v>
      </c>
      <c r="I19" s="130">
        <v>206</v>
      </c>
      <c r="J19" s="103">
        <f t="shared" si="1"/>
        <v>281</v>
      </c>
      <c r="M19" s="95">
        <f t="shared" si="8"/>
        <v>0.92339874735324212</v>
      </c>
      <c r="N19" s="106">
        <f t="shared" si="9"/>
        <v>259.47504800626098</v>
      </c>
      <c r="O19" s="107">
        <f t="shared" si="10"/>
        <v>-1.5812474206771281E-2</v>
      </c>
      <c r="P19" s="109">
        <v>307</v>
      </c>
      <c r="Q19" s="103">
        <f t="shared" si="2"/>
        <v>420.94000000000005</v>
      </c>
      <c r="T19" s="95">
        <f t="shared" si="11"/>
        <v>0.88039561630587526</v>
      </c>
      <c r="U19" s="106">
        <f t="shared" si="12"/>
        <v>370.5937307277951</v>
      </c>
      <c r="V19" s="107">
        <f t="shared" si="13"/>
        <v>-2.5154987062717286E-2</v>
      </c>
      <c r="W19" s="151">
        <v>214</v>
      </c>
      <c r="X19" s="103">
        <f t="shared" si="3"/>
        <v>338.76000000000005</v>
      </c>
      <c r="AA19" s="95">
        <f t="shared" si="14"/>
        <v>0.92339874735324212</v>
      </c>
      <c r="AB19" s="106">
        <f t="shared" si="15"/>
        <v>312.8105596533843</v>
      </c>
      <c r="AC19" s="107">
        <f t="shared" si="16"/>
        <v>-1.5812474206771284E-2</v>
      </c>
      <c r="AD19" s="153">
        <v>289</v>
      </c>
      <c r="AE19" s="103">
        <f t="shared" si="4"/>
        <v>532.96</v>
      </c>
      <c r="AH19" s="95">
        <f t="shared" si="17"/>
        <v>0.65051541298018478</v>
      </c>
      <c r="AI19" s="106">
        <f t="shared" si="18"/>
        <v>346.69869450191931</v>
      </c>
      <c r="AJ19" s="107">
        <f t="shared" si="19"/>
        <v>-8.2403986307143698E-2</v>
      </c>
    </row>
    <row r="20" spans="1:36">
      <c r="A20" s="24">
        <v>2022</v>
      </c>
      <c r="B20" s="109">
        <v>402</v>
      </c>
      <c r="C20" s="103">
        <f t="shared" si="0"/>
        <v>676.54000000000008</v>
      </c>
      <c r="F20" s="95">
        <f t="shared" si="5"/>
        <v>0.80338175477519436</v>
      </c>
      <c r="G20" s="106">
        <f t="shared" si="6"/>
        <v>543.51989237561008</v>
      </c>
      <c r="H20" s="107">
        <f t="shared" si="7"/>
        <v>-3.5829897010500801E-2</v>
      </c>
      <c r="I20" s="109">
        <v>182</v>
      </c>
      <c r="J20" s="103">
        <f t="shared" si="1"/>
        <v>281</v>
      </c>
      <c r="M20" s="95">
        <f t="shared" si="8"/>
        <v>0.90879752847815409</v>
      </c>
      <c r="N20" s="106">
        <f t="shared" si="9"/>
        <v>255.37210550236125</v>
      </c>
      <c r="O20" s="107">
        <f t="shared" si="10"/>
        <v>-1.5812474206771222E-2</v>
      </c>
      <c r="P20" s="109">
        <v>305</v>
      </c>
      <c r="Q20" s="103">
        <f t="shared" si="2"/>
        <v>420.94000000000005</v>
      </c>
      <c r="T20" s="95">
        <f t="shared" si="11"/>
        <v>0.85824927596762801</v>
      </c>
      <c r="U20" s="106">
        <f t="shared" si="12"/>
        <v>361.27145022581328</v>
      </c>
      <c r="V20" s="107">
        <f t="shared" si="13"/>
        <v>-2.5154987062717293E-2</v>
      </c>
      <c r="W20" s="109">
        <v>278</v>
      </c>
      <c r="X20" s="103">
        <f t="shared" si="3"/>
        <v>338.76000000000005</v>
      </c>
      <c r="AA20" s="95">
        <f t="shared" si="14"/>
        <v>0.90879752847815409</v>
      </c>
      <c r="AB20" s="106">
        <f t="shared" si="15"/>
        <v>307.86425074725946</v>
      </c>
      <c r="AC20" s="107">
        <f t="shared" si="16"/>
        <v>-1.5812474206771322E-2</v>
      </c>
      <c r="AD20" s="109">
        <v>325</v>
      </c>
      <c r="AE20" s="103">
        <f t="shared" si="4"/>
        <v>532.96</v>
      </c>
      <c r="AH20" s="95">
        <f t="shared" si="17"/>
        <v>0.59691034979637969</v>
      </c>
      <c r="AI20" s="106">
        <f t="shared" si="18"/>
        <v>318.12934002747852</v>
      </c>
      <c r="AJ20" s="107">
        <f t="shared" si="19"/>
        <v>-8.2403986307143795E-2</v>
      </c>
    </row>
    <row r="21" spans="1:36">
      <c r="A21" s="24">
        <v>2023</v>
      </c>
      <c r="B21" s="109">
        <v>476</v>
      </c>
      <c r="C21" s="103">
        <f t="shared" si="0"/>
        <v>676.54000000000008</v>
      </c>
      <c r="F21" s="95">
        <f t="shared" si="5"/>
        <v>0.77459666924148363</v>
      </c>
      <c r="G21" s="106">
        <f t="shared" si="6"/>
        <v>524.04563060863347</v>
      </c>
      <c r="H21" s="107">
        <f t="shared" si="7"/>
        <v>-3.5829897010500843E-2</v>
      </c>
      <c r="I21" s="109">
        <v>165</v>
      </c>
      <c r="J21" s="103">
        <f t="shared" si="1"/>
        <v>281</v>
      </c>
      <c r="M21" s="95">
        <f t="shared" si="8"/>
        <v>0.89442719099991586</v>
      </c>
      <c r="N21" s="106">
        <f t="shared" si="9"/>
        <v>251.33404067097629</v>
      </c>
      <c r="O21" s="107">
        <f t="shared" si="10"/>
        <v>-1.5812474206771267E-2</v>
      </c>
      <c r="P21" s="109">
        <v>318</v>
      </c>
      <c r="Q21" s="103">
        <f t="shared" si="2"/>
        <v>420.94000000000005</v>
      </c>
      <c r="T21" s="95">
        <f t="shared" si="11"/>
        <v>0.8366600265340759</v>
      </c>
      <c r="U21" s="106">
        <f t="shared" si="12"/>
        <v>352.18367156925387</v>
      </c>
      <c r="V21" s="107">
        <f t="shared" si="13"/>
        <v>-2.5154987062717182E-2</v>
      </c>
      <c r="W21" s="109">
        <v>301</v>
      </c>
      <c r="X21" s="103">
        <f t="shared" si="3"/>
        <v>338.76000000000005</v>
      </c>
      <c r="AA21" s="95">
        <f t="shared" si="14"/>
        <v>0.89442719099991586</v>
      </c>
      <c r="AB21" s="106">
        <f t="shared" si="15"/>
        <v>302.9961552231315</v>
      </c>
      <c r="AC21" s="107">
        <f t="shared" si="16"/>
        <v>-1.5812474206771152E-2</v>
      </c>
      <c r="AD21" s="109">
        <v>337</v>
      </c>
      <c r="AE21" s="103">
        <f t="shared" si="4"/>
        <v>532.96</v>
      </c>
      <c r="AH21" s="95">
        <f t="shared" si="17"/>
        <v>0.54772255750516641</v>
      </c>
      <c r="AI21" s="106">
        <f t="shared" si="18"/>
        <v>291.91421424795351</v>
      </c>
      <c r="AJ21" s="107">
        <f t="shared" si="19"/>
        <v>-8.2403986307143726E-2</v>
      </c>
    </row>
    <row r="22" spans="1:36">
      <c r="A22" s="24">
        <v>2024</v>
      </c>
      <c r="B22" s="111"/>
      <c r="C22" s="103">
        <f t="shared" si="0"/>
        <v>676.54000000000008</v>
      </c>
      <c r="F22" s="95">
        <f t="shared" si="5"/>
        <v>0.74684295035788428</v>
      </c>
      <c r="G22" s="106">
        <f t="shared" si="6"/>
        <v>505.26912963512314</v>
      </c>
      <c r="H22" s="107">
        <f t="shared" si="7"/>
        <v>-3.5829897010500905E-2</v>
      </c>
      <c r="I22" s="109"/>
      <c r="J22" s="103">
        <f t="shared" si="1"/>
        <v>281</v>
      </c>
      <c r="M22" s="95">
        <f t="shared" si="8"/>
        <v>0.88028408411239489</v>
      </c>
      <c r="N22" s="106">
        <f t="shared" si="9"/>
        <v>247.35982763558289</v>
      </c>
      <c r="O22" s="107">
        <f t="shared" si="10"/>
        <v>-1.5812474206771232E-2</v>
      </c>
      <c r="P22" s="109"/>
      <c r="Q22" s="103">
        <f t="shared" si="2"/>
        <v>420.94000000000005</v>
      </c>
      <c r="T22" s="95">
        <f t="shared" si="11"/>
        <v>0.81561385439071854</v>
      </c>
      <c r="U22" s="106">
        <f t="shared" si="12"/>
        <v>343.32449586722902</v>
      </c>
      <c r="V22" s="107">
        <f t="shared" si="13"/>
        <v>-2.515498706271729E-2</v>
      </c>
      <c r="W22" s="110"/>
      <c r="X22" s="103">
        <f t="shared" si="3"/>
        <v>338.76000000000005</v>
      </c>
      <c r="AA22" s="95">
        <f t="shared" si="14"/>
        <v>0.88028408411239489</v>
      </c>
      <c r="AB22" s="106">
        <f t="shared" si="15"/>
        <v>298.2050363339149</v>
      </c>
      <c r="AC22" s="107">
        <f t="shared" si="16"/>
        <v>-1.5812474206771138E-2</v>
      </c>
      <c r="AD22" s="110"/>
      <c r="AE22" s="103">
        <f t="shared" si="4"/>
        <v>532.96</v>
      </c>
      <c r="AH22" s="95">
        <f t="shared" si="17"/>
        <v>0.50258803537639696</v>
      </c>
      <c r="AI22" s="106">
        <f t="shared" si="18"/>
        <v>267.85931933420454</v>
      </c>
      <c r="AJ22" s="107">
        <f t="shared" si="19"/>
        <v>-8.2403986307143684E-2</v>
      </c>
    </row>
    <row r="23" spans="1:36">
      <c r="A23" s="24">
        <v>2025</v>
      </c>
      <c r="B23" s="109"/>
      <c r="C23" s="103">
        <f t="shared" si="0"/>
        <v>676.54000000000008</v>
      </c>
      <c r="F23" s="95">
        <f t="shared" si="5"/>
        <v>0.72008364436354266</v>
      </c>
      <c r="G23" s="106">
        <f t="shared" si="6"/>
        <v>487.16538875771124</v>
      </c>
      <c r="H23" s="107">
        <f t="shared" si="7"/>
        <v>-3.5829897010500905E-2</v>
      </c>
      <c r="I23" s="109"/>
      <c r="J23" s="103">
        <f t="shared" si="1"/>
        <v>281</v>
      </c>
      <c r="M23" s="95">
        <f t="shared" si="8"/>
        <v>0.8663646147377364</v>
      </c>
      <c r="N23" s="106">
        <f t="shared" si="9"/>
        <v>243.44845674130386</v>
      </c>
      <c r="O23" s="107">
        <f t="shared" si="10"/>
        <v>-1.5812474206771229E-2</v>
      </c>
      <c r="P23" s="109"/>
      <c r="Q23" s="103">
        <f t="shared" si="2"/>
        <v>420.94000000000005</v>
      </c>
      <c r="T23" s="95">
        <f t="shared" si="11"/>
        <v>0.79509709843534704</v>
      </c>
      <c r="U23" s="106">
        <f t="shared" si="12"/>
        <v>334.68817261537498</v>
      </c>
      <c r="V23" s="107">
        <f t="shared" si="13"/>
        <v>-2.5154987062717162E-2</v>
      </c>
      <c r="W23" s="109"/>
      <c r="X23" s="103">
        <f t="shared" si="3"/>
        <v>338.76000000000005</v>
      </c>
      <c r="AA23" s="95">
        <f t="shared" si="14"/>
        <v>0.8663646147377364</v>
      </c>
      <c r="AB23" s="106">
        <f t="shared" si="15"/>
        <v>293.48967688855561</v>
      </c>
      <c r="AC23" s="107">
        <f t="shared" si="16"/>
        <v>-1.5812474206771197E-2</v>
      </c>
      <c r="AD23" s="109"/>
      <c r="AE23" s="103">
        <f t="shared" si="4"/>
        <v>532.96</v>
      </c>
      <c r="AH23" s="95">
        <f t="shared" si="17"/>
        <v>0.46117277779110605</v>
      </c>
      <c r="AI23" s="106">
        <f t="shared" si="18"/>
        <v>245.78664365154791</v>
      </c>
      <c r="AJ23" s="107">
        <f t="shared" si="19"/>
        <v>-8.2403986307143753E-2</v>
      </c>
    </row>
    <row r="24" spans="1:36">
      <c r="A24" s="24">
        <v>2026</v>
      </c>
      <c r="B24" s="109"/>
      <c r="C24" s="103">
        <f t="shared" si="0"/>
        <v>676.54000000000008</v>
      </c>
      <c r="D24" s="103"/>
      <c r="E24" s="112"/>
      <c r="F24" s="95">
        <f t="shared" si="5"/>
        <v>0.69428312154705074</v>
      </c>
      <c r="G24" s="106">
        <f t="shared" si="6"/>
        <v>469.71030305144183</v>
      </c>
      <c r="H24" s="107">
        <f t="shared" si="7"/>
        <v>-3.5829897010500877E-2</v>
      </c>
      <c r="I24" s="110"/>
      <c r="J24" s="103">
        <f t="shared" si="1"/>
        <v>281</v>
      </c>
      <c r="K24" s="103"/>
      <c r="L24" s="112"/>
      <c r="M24" s="95">
        <f t="shared" si="8"/>
        <v>0.8526652466135366</v>
      </c>
      <c r="N24" s="106">
        <f t="shared" si="9"/>
        <v>239.59893429840372</v>
      </c>
      <c r="O24" s="107">
        <f t="shared" si="10"/>
        <v>-1.581247420677127E-2</v>
      </c>
      <c r="P24" s="109"/>
      <c r="Q24" s="103">
        <f t="shared" si="2"/>
        <v>420.94000000000005</v>
      </c>
      <c r="R24" s="103"/>
      <c r="S24" s="112"/>
      <c r="T24" s="95">
        <f t="shared" si="11"/>
        <v>0.77509644121060184</v>
      </c>
      <c r="U24" s="106">
        <f t="shared" si="12"/>
        <v>326.26909596319075</v>
      </c>
      <c r="V24" s="107">
        <f t="shared" si="13"/>
        <v>-2.5154987062717234E-2</v>
      </c>
      <c r="W24" s="110"/>
      <c r="X24" s="103">
        <f t="shared" si="3"/>
        <v>338.76000000000005</v>
      </c>
      <c r="Y24" s="103"/>
      <c r="Z24" s="112"/>
      <c r="AA24" s="95">
        <f t="shared" si="14"/>
        <v>0.8526652466135366</v>
      </c>
      <c r="AB24" s="106">
        <f t="shared" si="15"/>
        <v>288.84887894280172</v>
      </c>
      <c r="AC24" s="107">
        <f t="shared" si="16"/>
        <v>-1.5812474206771163E-2</v>
      </c>
      <c r="AD24" s="110"/>
      <c r="AE24" s="103">
        <f t="shared" si="4"/>
        <v>532.96</v>
      </c>
      <c r="AF24" s="103"/>
      <c r="AG24" s="112"/>
      <c r="AH24" s="95">
        <f t="shared" si="17"/>
        <v>0.42317030252478033</v>
      </c>
      <c r="AI24" s="106">
        <f t="shared" si="18"/>
        <v>225.53284443360693</v>
      </c>
      <c r="AJ24" s="107">
        <f t="shared" si="19"/>
        <v>-8.2403986307143767E-2</v>
      </c>
    </row>
    <row r="25" spans="1:36">
      <c r="A25" s="24">
        <v>2027</v>
      </c>
      <c r="B25" s="109"/>
      <c r="C25" s="103">
        <f t="shared" si="0"/>
        <v>676.54000000000008</v>
      </c>
      <c r="D25" s="103"/>
      <c r="E25" s="112"/>
      <c r="F25" s="95">
        <f t="shared" si="5"/>
        <v>0.66940702880589087</v>
      </c>
      <c r="G25" s="106">
        <f t="shared" si="6"/>
        <v>452.88063126833754</v>
      </c>
      <c r="H25" s="107">
        <f t="shared" si="7"/>
        <v>-3.5829897010500815E-2</v>
      </c>
      <c r="I25" s="110"/>
      <c r="J25" s="103">
        <f t="shared" si="1"/>
        <v>281</v>
      </c>
      <c r="K25" s="103"/>
      <c r="L25" s="112"/>
      <c r="M25" s="95">
        <f t="shared" si="8"/>
        <v>0.83918249939444978</v>
      </c>
      <c r="N25" s="106">
        <f t="shared" si="9"/>
        <v>235.81028232984033</v>
      </c>
      <c r="O25" s="107">
        <f t="shared" si="10"/>
        <v>-1.5812474206771239E-2</v>
      </c>
      <c r="P25" s="109"/>
      <c r="Q25" s="103">
        <f t="shared" si="2"/>
        <v>420.94000000000005</v>
      </c>
      <c r="R25" s="103"/>
      <c r="S25" s="112"/>
      <c r="T25" s="95">
        <f t="shared" si="11"/>
        <v>0.75559890025959098</v>
      </c>
      <c r="U25" s="106">
        <f t="shared" si="12"/>
        <v>318.06180107527223</v>
      </c>
      <c r="V25" s="107">
        <f t="shared" si="13"/>
        <v>-2.5154987062717266E-2</v>
      </c>
      <c r="W25" s="110"/>
      <c r="X25" s="103">
        <f t="shared" si="3"/>
        <v>338.76000000000005</v>
      </c>
      <c r="Y25" s="103"/>
      <c r="Z25" s="112"/>
      <c r="AA25" s="95">
        <f t="shared" si="14"/>
        <v>0.83918249939444978</v>
      </c>
      <c r="AB25" s="106">
        <f t="shared" si="15"/>
        <v>284.28146349486389</v>
      </c>
      <c r="AC25" s="107">
        <f t="shared" si="16"/>
        <v>-1.5812474206771215E-2</v>
      </c>
      <c r="AD25" s="110"/>
      <c r="AE25" s="103">
        <f t="shared" si="4"/>
        <v>532.96</v>
      </c>
      <c r="AF25" s="103"/>
      <c r="AG25" s="112"/>
      <c r="AH25" s="95">
        <f t="shared" si="17"/>
        <v>0.38829938270993847</v>
      </c>
      <c r="AI25" s="106">
        <f t="shared" si="18"/>
        <v>206.9480390090888</v>
      </c>
      <c r="AJ25" s="107">
        <f t="shared" si="19"/>
        <v>-8.240398630714374E-2</v>
      </c>
    </row>
    <row r="26" spans="1:36">
      <c r="A26" s="24">
        <v>2028</v>
      </c>
      <c r="B26" s="109"/>
      <c r="C26" s="103">
        <f t="shared" si="0"/>
        <v>676.54000000000008</v>
      </c>
      <c r="D26" s="103"/>
      <c r="E26" s="112"/>
      <c r="F26" s="95">
        <f t="shared" si="5"/>
        <v>0.64542224390567038</v>
      </c>
      <c r="G26" s="106">
        <f t="shared" si="6"/>
        <v>436.65396489194239</v>
      </c>
      <c r="H26" s="107">
        <f t="shared" si="7"/>
        <v>-3.582989701050085E-2</v>
      </c>
      <c r="I26" s="110"/>
      <c r="J26" s="103">
        <f t="shared" si="1"/>
        <v>281</v>
      </c>
      <c r="K26" s="103"/>
      <c r="L26" s="112"/>
      <c r="M26" s="95">
        <f t="shared" si="8"/>
        <v>0.82591294776800117</v>
      </c>
      <c r="N26" s="106">
        <f t="shared" si="9"/>
        <v>232.08153832280829</v>
      </c>
      <c r="O26" s="107">
        <f t="shared" si="10"/>
        <v>-1.581247420677126E-2</v>
      </c>
      <c r="P26" s="109"/>
      <c r="Q26" s="103">
        <f t="shared" si="2"/>
        <v>420.94000000000005</v>
      </c>
      <c r="R26" s="103"/>
      <c r="S26" s="112"/>
      <c r="T26" s="95">
        <f t="shared" si="11"/>
        <v>0.7365918196989576</v>
      </c>
      <c r="U26" s="106">
        <f t="shared" si="12"/>
        <v>310.06096058407923</v>
      </c>
      <c r="V26" s="107">
        <f t="shared" si="13"/>
        <v>-2.5154987062717196E-2</v>
      </c>
      <c r="W26" s="110"/>
      <c r="X26" s="103">
        <f t="shared" si="3"/>
        <v>338.76000000000005</v>
      </c>
      <c r="Y26" s="103"/>
      <c r="Z26" s="112"/>
      <c r="AA26" s="95">
        <f t="shared" si="14"/>
        <v>0.82591294776800117</v>
      </c>
      <c r="AB26" s="106">
        <f t="shared" si="15"/>
        <v>279.78627018588816</v>
      </c>
      <c r="AC26" s="107">
        <f t="shared" si="16"/>
        <v>-1.5812474206771288E-2</v>
      </c>
      <c r="AD26" s="110"/>
      <c r="AE26" s="103">
        <f t="shared" si="4"/>
        <v>532.96</v>
      </c>
      <c r="AF26" s="103"/>
      <c r="AG26" s="112"/>
      <c r="AH26" s="95">
        <f t="shared" si="17"/>
        <v>0.35630196569403633</v>
      </c>
      <c r="AI26" s="106">
        <f t="shared" si="18"/>
        <v>189.89469563629359</v>
      </c>
      <c r="AJ26" s="107">
        <f t="shared" si="19"/>
        <v>-8.2403986307143781E-2</v>
      </c>
    </row>
    <row r="27" spans="1:36">
      <c r="A27" s="24">
        <v>2029</v>
      </c>
      <c r="B27" s="109"/>
      <c r="C27" s="103">
        <f t="shared" si="0"/>
        <v>676.54000000000008</v>
      </c>
      <c r="D27" s="103"/>
      <c r="E27" s="112"/>
      <c r="F27" s="95">
        <f t="shared" si="5"/>
        <v>0.62229683137824388</v>
      </c>
      <c r="G27" s="106">
        <f t="shared" si="6"/>
        <v>421.00869830063721</v>
      </c>
      <c r="H27" s="107">
        <f t="shared" si="7"/>
        <v>-3.5829897010500933E-2</v>
      </c>
      <c r="I27" s="110"/>
      <c r="J27" s="103">
        <f t="shared" si="1"/>
        <v>281</v>
      </c>
      <c r="K27" s="103"/>
      <c r="L27" s="112"/>
      <c r="M27" s="95">
        <f t="shared" si="8"/>
        <v>0.81285322058438125</v>
      </c>
      <c r="N27" s="106">
        <f t="shared" si="9"/>
        <v>228.41175498421109</v>
      </c>
      <c r="O27" s="107">
        <f t="shared" si="10"/>
        <v>-1.5812474206771249E-2</v>
      </c>
      <c r="P27" s="109"/>
      <c r="Q27" s="103">
        <f t="shared" si="2"/>
        <v>420.94000000000005</v>
      </c>
      <c r="R27" s="103"/>
      <c r="S27" s="112"/>
      <c r="T27" s="95">
        <f t="shared" si="11"/>
        <v>0.71806286200392699</v>
      </c>
      <c r="U27" s="106">
        <f t="shared" si="12"/>
        <v>302.26138113193304</v>
      </c>
      <c r="V27" s="107">
        <f t="shared" si="13"/>
        <v>-2.5154987062717231E-2</v>
      </c>
      <c r="W27" s="110"/>
      <c r="X27" s="103">
        <f t="shared" si="3"/>
        <v>338.76000000000005</v>
      </c>
      <c r="Y27" s="103"/>
      <c r="Z27" s="112"/>
      <c r="AA27" s="95">
        <f t="shared" si="14"/>
        <v>0.81285322058438125</v>
      </c>
      <c r="AB27" s="106">
        <f t="shared" si="15"/>
        <v>275.36215700516505</v>
      </c>
      <c r="AC27" s="107">
        <f t="shared" si="16"/>
        <v>-1.5812474206771333E-2</v>
      </c>
      <c r="AD27" s="110"/>
      <c r="AE27" s="103">
        <f t="shared" si="4"/>
        <v>532.96</v>
      </c>
      <c r="AF27" s="103"/>
      <c r="AG27" s="112"/>
      <c r="AH27" s="95">
        <f t="shared" si="17"/>
        <v>0.32694126339177654</v>
      </c>
      <c r="AI27" s="106">
        <f t="shared" si="18"/>
        <v>174.24661573728122</v>
      </c>
      <c r="AJ27" s="107">
        <f t="shared" si="19"/>
        <v>-8.2403986307143781E-2</v>
      </c>
    </row>
    <row r="28" spans="1:36">
      <c r="A28" s="24">
        <v>2030</v>
      </c>
      <c r="B28" s="109"/>
      <c r="C28" s="103">
        <f t="shared" si="0"/>
        <v>676.54000000000008</v>
      </c>
      <c r="D28" s="103">
        <f>B11*F6</f>
        <v>405.92400000000004</v>
      </c>
      <c r="E28" s="112">
        <f>F6</f>
        <v>0.6</v>
      </c>
      <c r="F28" s="95">
        <f>F27*E$31</f>
        <v>0.60000000000000042</v>
      </c>
      <c r="G28" s="106">
        <f>G27*E$31</f>
        <v>405.92400000000032</v>
      </c>
      <c r="H28" s="107">
        <f>(G28-G27)/G27</f>
        <v>-3.5829897010500926E-2</v>
      </c>
      <c r="I28" s="110"/>
      <c r="J28" s="103">
        <f t="shared" si="1"/>
        <v>281</v>
      </c>
      <c r="K28" s="103">
        <f>I11*M6</f>
        <v>224.8</v>
      </c>
      <c r="L28" s="112">
        <f>M6</f>
        <v>0.8</v>
      </c>
      <c r="M28" s="95">
        <f t="shared" si="8"/>
        <v>0.79999999999999982</v>
      </c>
      <c r="N28" s="106">
        <f t="shared" si="9"/>
        <v>224.7999999999999</v>
      </c>
      <c r="O28" s="107">
        <f t="shared" si="10"/>
        <v>-1.5812474206771232E-2</v>
      </c>
      <c r="P28" s="109"/>
      <c r="Q28" s="103">
        <f t="shared" si="2"/>
        <v>420.94000000000005</v>
      </c>
      <c r="R28" s="103">
        <f>P11*T6</f>
        <v>294.65800000000002</v>
      </c>
      <c r="S28" s="112">
        <f>T6</f>
        <v>0.7</v>
      </c>
      <c r="T28" s="95">
        <f t="shared" si="11"/>
        <v>0.70000000000000051</v>
      </c>
      <c r="U28" s="106">
        <f t="shared" si="12"/>
        <v>294.65800000000024</v>
      </c>
      <c r="V28" s="107">
        <f t="shared" si="13"/>
        <v>-2.5154987062717148E-2</v>
      </c>
      <c r="W28" s="110"/>
      <c r="X28" s="103">
        <f t="shared" si="3"/>
        <v>338.76000000000005</v>
      </c>
      <c r="Y28" s="103">
        <f>W11*AA6</f>
        <v>271.00800000000004</v>
      </c>
      <c r="Z28" s="112">
        <f>AA6</f>
        <v>0.8</v>
      </c>
      <c r="AA28" s="95">
        <f t="shared" si="14"/>
        <v>0.79999999999999982</v>
      </c>
      <c r="AB28" s="106">
        <f t="shared" si="15"/>
        <v>271.00799999999998</v>
      </c>
      <c r="AC28" s="107">
        <f t="shared" si="16"/>
        <v>-1.5812474206771236E-2</v>
      </c>
      <c r="AD28" s="110"/>
      <c r="AE28" s="103">
        <f t="shared" si="4"/>
        <v>532.96</v>
      </c>
      <c r="AF28" s="103">
        <f>AD11*AH6</f>
        <v>159.88800000000003</v>
      </c>
      <c r="AG28" s="112">
        <f>AH6</f>
        <v>0.30000000000000004</v>
      </c>
      <c r="AH28" s="95">
        <f t="shared" si="17"/>
        <v>0.30000000000000032</v>
      </c>
      <c r="AI28" s="106">
        <f t="shared" si="18"/>
        <v>159.88800000000015</v>
      </c>
      <c r="AJ28" s="107">
        <f t="shared" si="19"/>
        <v>-8.2403986307143809E-2</v>
      </c>
    </row>
    <row r="29" spans="1:36" ht="13">
      <c r="D29" s="108" t="s">
        <v>217</v>
      </c>
      <c r="E29" s="113">
        <v>14</v>
      </c>
      <c r="H29" s="114"/>
      <c r="K29" s="108" t="s">
        <v>217</v>
      </c>
      <c r="L29" s="113">
        <v>14</v>
      </c>
      <c r="R29" s="108" t="s">
        <v>217</v>
      </c>
      <c r="S29" s="113">
        <v>14</v>
      </c>
      <c r="Y29" s="108" t="s">
        <v>217</v>
      </c>
      <c r="Z29" s="113">
        <v>14</v>
      </c>
      <c r="AF29" s="108" t="s">
        <v>217</v>
      </c>
      <c r="AG29" s="113">
        <v>14</v>
      </c>
    </row>
    <row r="30" spans="1:36">
      <c r="D30" s="108" t="s">
        <v>218</v>
      </c>
      <c r="E30" s="115">
        <f>1/E29</f>
        <v>7.1428571428571425E-2</v>
      </c>
      <c r="K30" s="108" t="s">
        <v>218</v>
      </c>
      <c r="L30" s="115">
        <f>1/L29</f>
        <v>7.1428571428571425E-2</v>
      </c>
      <c r="R30" s="108" t="s">
        <v>218</v>
      </c>
      <c r="S30" s="115">
        <f>1/S29</f>
        <v>7.1428571428571425E-2</v>
      </c>
      <c r="Y30" s="108" t="s">
        <v>218</v>
      </c>
      <c r="Z30" s="115">
        <f>1/Z29</f>
        <v>7.1428571428571425E-2</v>
      </c>
      <c r="AF30" s="108" t="s">
        <v>218</v>
      </c>
      <c r="AG30" s="115">
        <f>1/AG29</f>
        <v>7.1428571428571425E-2</v>
      </c>
    </row>
    <row r="31" spans="1:36">
      <c r="D31" s="108" t="s">
        <v>219</v>
      </c>
      <c r="E31" s="115">
        <f>POWER(E28,E30)</f>
        <v>0.96417010298949912</v>
      </c>
      <c r="K31" s="108" t="s">
        <v>219</v>
      </c>
      <c r="L31" s="115">
        <f>POWER(L28,L30)</f>
        <v>0.98418752579322877</v>
      </c>
      <c r="R31" s="108" t="s">
        <v>219</v>
      </c>
      <c r="S31" s="115">
        <f>POWER(S28,S30)</f>
        <v>0.97484501293728276</v>
      </c>
      <c r="Y31" s="108" t="s">
        <v>219</v>
      </c>
      <c r="Z31" s="115">
        <f>POWER(Z28,Z30)</f>
        <v>0.98418752579322877</v>
      </c>
      <c r="AF31" s="108" t="s">
        <v>219</v>
      </c>
      <c r="AG31" s="115">
        <f>POWER(AG28,AG30)</f>
        <v>0.91759601369285626</v>
      </c>
    </row>
    <row r="32" spans="1:36">
      <c r="D32" s="108" t="s">
        <v>220</v>
      </c>
      <c r="E32" s="116">
        <f>1-E31</f>
        <v>3.5829897010500877E-2</v>
      </c>
      <c r="F32" s="117"/>
      <c r="K32" s="108" t="s">
        <v>220</v>
      </c>
      <c r="L32" s="116">
        <f>1-L31</f>
        <v>1.5812474206771232E-2</v>
      </c>
      <c r="R32" s="108" t="s">
        <v>220</v>
      </c>
      <c r="S32" s="116">
        <f>1-S31</f>
        <v>2.5154987062717238E-2</v>
      </c>
      <c r="Y32" s="108" t="s">
        <v>220</v>
      </c>
      <c r="Z32" s="116">
        <f>1-Z31</f>
        <v>1.5812474206771232E-2</v>
      </c>
      <c r="AF32" s="108" t="s">
        <v>220</v>
      </c>
      <c r="AG32" s="116">
        <f>1-AG31</f>
        <v>8.240398630714374E-2</v>
      </c>
    </row>
    <row r="33" spans="2:34">
      <c r="D33" s="108"/>
      <c r="E33" s="116"/>
      <c r="F33" s="117"/>
      <c r="K33" s="108"/>
      <c r="L33" s="116"/>
      <c r="R33" s="108"/>
      <c r="S33" s="116"/>
      <c r="Y33" s="108"/>
      <c r="Z33" s="116"/>
    </row>
    <row r="35" spans="2:34" ht="25">
      <c r="B35" s="118" t="s">
        <v>221</v>
      </c>
      <c r="D35" s="108"/>
      <c r="E35" s="117"/>
      <c r="F35" s="117"/>
      <c r="K35" s="108"/>
      <c r="L35" s="119"/>
    </row>
    <row r="36" spans="2:34">
      <c r="X36" s="123"/>
    </row>
    <row r="38" spans="2:34">
      <c r="R38" s="24">
        <f t="shared" ref="R38:R52" si="20">A14</f>
        <v>2016</v>
      </c>
      <c r="S38" s="120">
        <f t="shared" ref="S38:S52" si="21">G14</f>
        <v>676.54000000000008</v>
      </c>
      <c r="U38" s="121">
        <f t="shared" ref="U38:U49" si="22">C12</f>
        <v>676.54000000000008</v>
      </c>
      <c r="AH38" s="24">
        <v>2023</v>
      </c>
    </row>
    <row r="39" spans="2:34">
      <c r="R39" s="24">
        <f t="shared" si="20"/>
        <v>2017</v>
      </c>
      <c r="S39" s="120">
        <f t="shared" si="21"/>
        <v>652.29964147651583</v>
      </c>
      <c r="U39" s="121">
        <f t="shared" si="22"/>
        <v>676.54000000000008</v>
      </c>
      <c r="AH39" s="24">
        <v>337</v>
      </c>
    </row>
    <row r="40" spans="2:34">
      <c r="R40" s="24">
        <f t="shared" si="20"/>
        <v>2018</v>
      </c>
      <c r="S40" s="120">
        <f t="shared" si="21"/>
        <v>628.92781250242558</v>
      </c>
      <c r="U40" s="121">
        <f t="shared" si="22"/>
        <v>676.54000000000008</v>
      </c>
      <c r="AH40" s="24">
        <v>301</v>
      </c>
    </row>
    <row r="41" spans="2:34">
      <c r="R41" s="24">
        <f t="shared" si="20"/>
        <v>2019</v>
      </c>
      <c r="S41" s="120">
        <f t="shared" si="21"/>
        <v>606.39339375342411</v>
      </c>
      <c r="U41" s="121">
        <f t="shared" si="22"/>
        <v>676.54000000000008</v>
      </c>
    </row>
    <row r="42" spans="2:34">
      <c r="R42" s="24">
        <f t="shared" si="20"/>
        <v>2020</v>
      </c>
      <c r="S42" s="120">
        <f t="shared" si="21"/>
        <v>584.66638090739082</v>
      </c>
      <c r="U42" s="121">
        <f t="shared" si="22"/>
        <v>676.54000000000008</v>
      </c>
    </row>
    <row r="43" spans="2:34">
      <c r="R43" s="24">
        <f t="shared" si="20"/>
        <v>2021</v>
      </c>
      <c r="S43" s="120">
        <f t="shared" si="21"/>
        <v>563.71784469397676</v>
      </c>
      <c r="U43" s="121">
        <f t="shared" si="22"/>
        <v>676.54000000000008</v>
      </c>
    </row>
    <row r="44" spans="2:34">
      <c r="R44" s="24">
        <f t="shared" si="20"/>
        <v>2022</v>
      </c>
      <c r="S44" s="120">
        <f t="shared" si="21"/>
        <v>543.51989237561008</v>
      </c>
      <c r="U44" s="121">
        <f t="shared" si="22"/>
        <v>676.54000000000008</v>
      </c>
    </row>
    <row r="45" spans="2:34">
      <c r="R45" s="24">
        <f t="shared" si="20"/>
        <v>2023</v>
      </c>
      <c r="S45" s="120">
        <f t="shared" si="21"/>
        <v>524.04563060863347</v>
      </c>
      <c r="U45" s="121">
        <f t="shared" si="22"/>
        <v>676.54000000000008</v>
      </c>
    </row>
    <row r="46" spans="2:34">
      <c r="R46" s="24">
        <f t="shared" si="20"/>
        <v>2024</v>
      </c>
      <c r="S46" s="120">
        <f t="shared" si="21"/>
        <v>505.26912963512314</v>
      </c>
      <c r="U46" s="121">
        <f t="shared" si="22"/>
        <v>676.54000000000008</v>
      </c>
    </row>
    <row r="47" spans="2:34">
      <c r="R47" s="24">
        <f t="shared" si="20"/>
        <v>2025</v>
      </c>
      <c r="S47" s="120">
        <f t="shared" si="21"/>
        <v>487.16538875771124</v>
      </c>
      <c r="T47" s="120"/>
      <c r="U47" s="121">
        <f t="shared" si="22"/>
        <v>676.54000000000008</v>
      </c>
      <c r="V47" s="122"/>
    </row>
    <row r="48" spans="2:34">
      <c r="R48" s="24">
        <f t="shared" si="20"/>
        <v>2026</v>
      </c>
      <c r="S48" s="120">
        <f t="shared" si="21"/>
        <v>469.71030305144183</v>
      </c>
      <c r="T48" s="120"/>
      <c r="U48" s="121">
        <f t="shared" si="22"/>
        <v>676.54000000000008</v>
      </c>
      <c r="V48" s="122"/>
    </row>
    <row r="49" spans="18:22">
      <c r="R49" s="24">
        <f t="shared" si="20"/>
        <v>2027</v>
      </c>
      <c r="S49" s="120">
        <f t="shared" si="21"/>
        <v>452.88063126833754</v>
      </c>
      <c r="T49" s="120"/>
      <c r="U49" s="121">
        <f t="shared" si="22"/>
        <v>676.54000000000008</v>
      </c>
      <c r="V49" s="122"/>
    </row>
    <row r="50" spans="18:22">
      <c r="R50" s="24">
        <f t="shared" si="20"/>
        <v>2028</v>
      </c>
      <c r="S50" s="120">
        <f t="shared" si="21"/>
        <v>436.65396489194239</v>
      </c>
      <c r="T50" s="120"/>
      <c r="U50" s="121">
        <f>U49</f>
        <v>676.54000000000008</v>
      </c>
      <c r="V50" s="122"/>
    </row>
    <row r="51" spans="18:22">
      <c r="R51" s="24">
        <f t="shared" si="20"/>
        <v>2029</v>
      </c>
      <c r="S51" s="120">
        <f t="shared" si="21"/>
        <v>421.00869830063721</v>
      </c>
      <c r="T51" s="120"/>
      <c r="U51" s="121">
        <f>U50</f>
        <v>676.54000000000008</v>
      </c>
      <c r="V51" s="122"/>
    </row>
    <row r="52" spans="18:22">
      <c r="R52" s="24">
        <f t="shared" si="20"/>
        <v>2030</v>
      </c>
      <c r="S52" s="120">
        <f t="shared" si="21"/>
        <v>405.92400000000032</v>
      </c>
      <c r="T52" s="120"/>
      <c r="U52" s="121">
        <f>U51</f>
        <v>676.54000000000008</v>
      </c>
      <c r="V52" s="122"/>
    </row>
    <row r="53" spans="18:22">
      <c r="S53" s="120"/>
    </row>
    <row r="54" spans="18:22">
      <c r="S54" s="120"/>
    </row>
    <row r="73" spans="18:21">
      <c r="R73" s="24">
        <f t="shared" ref="R73:R87" si="23">R38</f>
        <v>2016</v>
      </c>
      <c r="S73" s="120">
        <f>N14</f>
        <v>281</v>
      </c>
      <c r="U73" s="121">
        <f t="shared" ref="U73:U82" si="24">J12</f>
        <v>281</v>
      </c>
    </row>
    <row r="74" spans="18:21">
      <c r="R74" s="24">
        <f t="shared" si="23"/>
        <v>2017</v>
      </c>
      <c r="S74" s="120">
        <f t="shared" ref="S74:S87" si="25">N15</f>
        <v>276.55669474789727</v>
      </c>
      <c r="U74" s="121">
        <f t="shared" si="24"/>
        <v>281</v>
      </c>
    </row>
    <row r="75" spans="18:21">
      <c r="R75" s="24">
        <f t="shared" si="23"/>
        <v>2018</v>
      </c>
      <c r="S75" s="120">
        <f t="shared" si="25"/>
        <v>272.18364914548624</v>
      </c>
      <c r="U75" s="121">
        <f t="shared" si="24"/>
        <v>281</v>
      </c>
    </row>
    <row r="76" spans="18:21">
      <c r="R76" s="24">
        <f t="shared" si="23"/>
        <v>2019</v>
      </c>
      <c r="S76" s="120">
        <f t="shared" si="25"/>
        <v>267.87975221386836</v>
      </c>
      <c r="U76" s="121">
        <f t="shared" si="24"/>
        <v>281</v>
      </c>
    </row>
    <row r="77" spans="18:21">
      <c r="R77" s="24">
        <f t="shared" si="23"/>
        <v>2020</v>
      </c>
      <c r="S77" s="120">
        <f t="shared" si="25"/>
        <v>263.64391054147029</v>
      </c>
      <c r="U77" s="121">
        <f t="shared" si="24"/>
        <v>281</v>
      </c>
    </row>
    <row r="78" spans="18:21">
      <c r="R78" s="24">
        <f t="shared" si="23"/>
        <v>2021</v>
      </c>
      <c r="S78" s="120">
        <f t="shared" si="25"/>
        <v>259.47504800626098</v>
      </c>
      <c r="U78" s="121">
        <f t="shared" si="24"/>
        <v>281</v>
      </c>
    </row>
    <row r="79" spans="18:21">
      <c r="R79" s="24">
        <f t="shared" si="23"/>
        <v>2022</v>
      </c>
      <c r="S79" s="120">
        <f t="shared" si="25"/>
        <v>255.37210550236125</v>
      </c>
      <c r="U79" s="121">
        <f t="shared" si="24"/>
        <v>281</v>
      </c>
    </row>
    <row r="80" spans="18:21">
      <c r="R80" s="24">
        <f t="shared" si="23"/>
        <v>2023</v>
      </c>
      <c r="S80" s="120">
        <f t="shared" si="25"/>
        <v>251.33404067097629</v>
      </c>
      <c r="U80" s="121">
        <f t="shared" si="24"/>
        <v>281</v>
      </c>
    </row>
    <row r="81" spans="18:22">
      <c r="R81" s="24">
        <f t="shared" si="23"/>
        <v>2024</v>
      </c>
      <c r="S81" s="120">
        <f t="shared" si="25"/>
        <v>247.35982763558289</v>
      </c>
      <c r="U81" s="121">
        <f t="shared" si="24"/>
        <v>281</v>
      </c>
    </row>
    <row r="82" spans="18:22">
      <c r="R82" s="24">
        <f t="shared" si="23"/>
        <v>2025</v>
      </c>
      <c r="S82" s="120">
        <f t="shared" si="25"/>
        <v>243.44845674130386</v>
      </c>
      <c r="T82" s="120"/>
      <c r="U82" s="121">
        <f t="shared" si="24"/>
        <v>281</v>
      </c>
      <c r="V82" s="122"/>
    </row>
    <row r="83" spans="18:22">
      <c r="R83" s="24">
        <f t="shared" si="23"/>
        <v>2026</v>
      </c>
      <c r="S83" s="120">
        <f t="shared" si="25"/>
        <v>239.59893429840372</v>
      </c>
      <c r="T83" s="120"/>
      <c r="U83" s="121">
        <f>U78</f>
        <v>281</v>
      </c>
      <c r="V83" s="122"/>
    </row>
    <row r="84" spans="18:22">
      <c r="R84" s="24">
        <f t="shared" si="23"/>
        <v>2027</v>
      </c>
      <c r="S84" s="120">
        <f t="shared" si="25"/>
        <v>235.81028232984033</v>
      </c>
      <c r="T84" s="120"/>
      <c r="U84" s="121">
        <f>U79</f>
        <v>281</v>
      </c>
      <c r="V84" s="122"/>
    </row>
    <row r="85" spans="18:22">
      <c r="R85" s="24">
        <f t="shared" si="23"/>
        <v>2028</v>
      </c>
      <c r="S85" s="120">
        <f t="shared" si="25"/>
        <v>232.08153832280829</v>
      </c>
      <c r="T85" s="120"/>
      <c r="U85" s="121">
        <f>U80</f>
        <v>281</v>
      </c>
      <c r="V85" s="122"/>
    </row>
    <row r="86" spans="18:22">
      <c r="R86" s="24">
        <f t="shared" si="23"/>
        <v>2029</v>
      </c>
      <c r="S86" s="120">
        <f t="shared" si="25"/>
        <v>228.41175498421109</v>
      </c>
      <c r="T86" s="120"/>
      <c r="U86" s="121">
        <f>U81</f>
        <v>281</v>
      </c>
      <c r="V86" s="122"/>
    </row>
    <row r="87" spans="18:22">
      <c r="R87" s="24">
        <f t="shared" si="23"/>
        <v>2030</v>
      </c>
      <c r="S87" s="120">
        <f t="shared" si="25"/>
        <v>224.7999999999999</v>
      </c>
      <c r="T87" s="120"/>
      <c r="U87" s="121">
        <f>U82</f>
        <v>281</v>
      </c>
      <c r="V87" s="122"/>
    </row>
    <row r="106" spans="18:25">
      <c r="R106" s="24">
        <f t="shared" ref="R106:R120" si="26">R73</f>
        <v>2016</v>
      </c>
      <c r="S106" s="120">
        <f t="shared" ref="S106:S120" si="27">U14</f>
        <v>420.94000000000005</v>
      </c>
      <c r="U106" s="121">
        <f>Q14</f>
        <v>420.94000000000005</v>
      </c>
    </row>
    <row r="107" spans="18:25">
      <c r="R107" s="24">
        <f t="shared" si="26"/>
        <v>2017</v>
      </c>
      <c r="S107" s="120">
        <f t="shared" si="27"/>
        <v>410.35125974581985</v>
      </c>
      <c r="U107" s="121">
        <f t="shared" ref="U107:U120" si="28">Q15</f>
        <v>420.94000000000005</v>
      </c>
      <c r="W107" s="123"/>
    </row>
    <row r="108" spans="18:25">
      <c r="R108" s="24">
        <f t="shared" si="26"/>
        <v>2018</v>
      </c>
      <c r="S108" s="120">
        <f t="shared" si="27"/>
        <v>400.02887911574402</v>
      </c>
      <c r="U108" s="121">
        <f t="shared" si="28"/>
        <v>420.94000000000005</v>
      </c>
      <c r="W108" s="123"/>
    </row>
    <row r="109" spans="18:25">
      <c r="R109" s="24">
        <f t="shared" si="26"/>
        <v>2019</v>
      </c>
      <c r="S109" s="120">
        <f t="shared" si="27"/>
        <v>389.96615783687417</v>
      </c>
      <c r="U109" s="121">
        <f t="shared" si="28"/>
        <v>420.94000000000005</v>
      </c>
      <c r="W109" s="123"/>
    </row>
    <row r="110" spans="18:25">
      <c r="R110" s="24">
        <f t="shared" si="26"/>
        <v>2020</v>
      </c>
      <c r="S110" s="120">
        <f t="shared" si="27"/>
        <v>380.15656418159006</v>
      </c>
      <c r="U110" s="121">
        <f t="shared" si="28"/>
        <v>420.94000000000005</v>
      </c>
      <c r="W110" s="123"/>
      <c r="Y110" s="124"/>
    </row>
    <row r="111" spans="18:25">
      <c r="R111" s="24">
        <f t="shared" si="26"/>
        <v>2021</v>
      </c>
      <c r="S111" s="120">
        <f t="shared" si="27"/>
        <v>370.5937307277951</v>
      </c>
      <c r="U111" s="121">
        <f t="shared" si="28"/>
        <v>420.94000000000005</v>
      </c>
    </row>
    <row r="112" spans="18:25">
      <c r="R112" s="24">
        <f t="shared" si="26"/>
        <v>2022</v>
      </c>
      <c r="S112" s="120">
        <f t="shared" si="27"/>
        <v>361.27145022581328</v>
      </c>
      <c r="U112" s="121">
        <f t="shared" si="28"/>
        <v>420.94000000000005</v>
      </c>
    </row>
    <row r="113" spans="18:22">
      <c r="R113" s="24">
        <f t="shared" si="26"/>
        <v>2023</v>
      </c>
      <c r="S113" s="120">
        <f t="shared" si="27"/>
        <v>352.18367156925387</v>
      </c>
      <c r="U113" s="121">
        <f t="shared" si="28"/>
        <v>420.94000000000005</v>
      </c>
    </row>
    <row r="114" spans="18:22">
      <c r="R114" s="24">
        <f t="shared" si="26"/>
        <v>2024</v>
      </c>
      <c r="S114" s="120">
        <f t="shared" si="27"/>
        <v>343.32449586722902</v>
      </c>
      <c r="U114" s="121">
        <f t="shared" si="28"/>
        <v>420.94000000000005</v>
      </c>
    </row>
    <row r="115" spans="18:22">
      <c r="R115" s="24">
        <f t="shared" si="26"/>
        <v>2025</v>
      </c>
      <c r="S115" s="120">
        <f t="shared" si="27"/>
        <v>334.68817261537498</v>
      </c>
      <c r="T115" s="120"/>
      <c r="U115" s="121">
        <f t="shared" si="28"/>
        <v>420.94000000000005</v>
      </c>
      <c r="V115" s="122"/>
    </row>
    <row r="116" spans="18:22">
      <c r="R116" s="24">
        <f t="shared" si="26"/>
        <v>2026</v>
      </c>
      <c r="S116" s="120">
        <f t="shared" si="27"/>
        <v>326.26909596319075</v>
      </c>
      <c r="T116" s="120"/>
      <c r="U116" s="121">
        <f t="shared" si="28"/>
        <v>420.94000000000005</v>
      </c>
      <c r="V116" s="122"/>
    </row>
    <row r="117" spans="18:22">
      <c r="R117" s="24">
        <f t="shared" si="26"/>
        <v>2027</v>
      </c>
      <c r="S117" s="120">
        <f t="shared" si="27"/>
        <v>318.06180107527223</v>
      </c>
      <c r="T117" s="120"/>
      <c r="U117" s="121">
        <f t="shared" si="28"/>
        <v>420.94000000000005</v>
      </c>
      <c r="V117" s="122"/>
    </row>
    <row r="118" spans="18:22">
      <c r="R118" s="24">
        <f t="shared" si="26"/>
        <v>2028</v>
      </c>
      <c r="S118" s="120">
        <f t="shared" si="27"/>
        <v>310.06096058407923</v>
      </c>
      <c r="T118" s="120"/>
      <c r="U118" s="121">
        <f t="shared" si="28"/>
        <v>420.94000000000005</v>
      </c>
      <c r="V118" s="122"/>
    </row>
    <row r="119" spans="18:22">
      <c r="R119" s="24">
        <f t="shared" si="26"/>
        <v>2029</v>
      </c>
      <c r="S119" s="120">
        <f t="shared" si="27"/>
        <v>302.26138113193304</v>
      </c>
      <c r="T119" s="120"/>
      <c r="U119" s="121">
        <f t="shared" si="28"/>
        <v>420.94000000000005</v>
      </c>
      <c r="V119" s="122"/>
    </row>
    <row r="120" spans="18:22">
      <c r="R120" s="24">
        <f t="shared" si="26"/>
        <v>2030</v>
      </c>
      <c r="S120" s="120">
        <f t="shared" si="27"/>
        <v>294.65800000000024</v>
      </c>
      <c r="T120" s="120"/>
      <c r="U120" s="121">
        <f t="shared" si="28"/>
        <v>420.94000000000005</v>
      </c>
      <c r="V120" s="122"/>
    </row>
    <row r="142" spans="18:21">
      <c r="R142" s="24">
        <f>A14</f>
        <v>2016</v>
      </c>
      <c r="S142" s="120">
        <f>AB14</f>
        <v>338.76000000000005</v>
      </c>
      <c r="U142" s="121">
        <f>X14</f>
        <v>338.76000000000005</v>
      </c>
    </row>
    <row r="143" spans="18:21">
      <c r="R143" s="24">
        <f t="shared" ref="R143:R156" si="29">A15</f>
        <v>2017</v>
      </c>
      <c r="S143" s="120">
        <f t="shared" ref="S143:S156" si="30">AB15</f>
        <v>333.40336623771424</v>
      </c>
      <c r="U143" s="121">
        <f t="shared" ref="U143:U156" si="31">X15</f>
        <v>338.76000000000005</v>
      </c>
    </row>
    <row r="144" spans="18:21">
      <c r="R144" s="24">
        <f t="shared" si="29"/>
        <v>2018</v>
      </c>
      <c r="S144" s="120">
        <f t="shared" si="30"/>
        <v>328.13143410862966</v>
      </c>
      <c r="U144" s="121">
        <f t="shared" si="31"/>
        <v>338.76000000000005</v>
      </c>
    </row>
    <row r="145" spans="18:22">
      <c r="R145" s="24">
        <f t="shared" si="29"/>
        <v>2019</v>
      </c>
      <c r="S145" s="120">
        <f t="shared" si="30"/>
        <v>322.9428642703561</v>
      </c>
      <c r="U145" s="121">
        <f t="shared" si="31"/>
        <v>338.76000000000005</v>
      </c>
    </row>
    <row r="146" spans="18:22">
      <c r="R146" s="24">
        <f t="shared" si="29"/>
        <v>2020</v>
      </c>
      <c r="S146" s="120">
        <f t="shared" si="30"/>
        <v>317.83633855882027</v>
      </c>
      <c r="U146" s="121">
        <f t="shared" si="31"/>
        <v>338.76000000000005</v>
      </c>
    </row>
    <row r="147" spans="18:22">
      <c r="R147" s="24">
        <f t="shared" si="29"/>
        <v>2021</v>
      </c>
      <c r="S147" s="120">
        <f t="shared" si="30"/>
        <v>312.8105596533843</v>
      </c>
      <c r="U147" s="121">
        <f t="shared" si="31"/>
        <v>338.76000000000005</v>
      </c>
    </row>
    <row r="148" spans="18:22">
      <c r="R148" s="24">
        <f t="shared" si="29"/>
        <v>2022</v>
      </c>
      <c r="S148" s="120">
        <f t="shared" si="30"/>
        <v>307.86425074725946</v>
      </c>
      <c r="U148" s="121">
        <f t="shared" si="31"/>
        <v>338.76000000000005</v>
      </c>
    </row>
    <row r="149" spans="18:22">
      <c r="R149" s="24">
        <f t="shared" si="29"/>
        <v>2023</v>
      </c>
      <c r="S149" s="120">
        <f t="shared" si="30"/>
        <v>302.9961552231315</v>
      </c>
      <c r="U149" s="121">
        <f t="shared" si="31"/>
        <v>338.76000000000005</v>
      </c>
    </row>
    <row r="150" spans="18:22">
      <c r="R150" s="24">
        <f t="shared" si="29"/>
        <v>2024</v>
      </c>
      <c r="S150" s="120">
        <f t="shared" si="30"/>
        <v>298.2050363339149</v>
      </c>
      <c r="U150" s="121">
        <f t="shared" si="31"/>
        <v>338.76000000000005</v>
      </c>
    </row>
    <row r="151" spans="18:22">
      <c r="R151" s="24">
        <f t="shared" si="29"/>
        <v>2025</v>
      </c>
      <c r="S151" s="120">
        <f t="shared" si="30"/>
        <v>293.48967688855561</v>
      </c>
      <c r="U151" s="121">
        <f t="shared" si="31"/>
        <v>338.76000000000005</v>
      </c>
      <c r="V151" s="122"/>
    </row>
    <row r="152" spans="18:22">
      <c r="R152" s="24">
        <f t="shared" si="29"/>
        <v>2026</v>
      </c>
      <c r="S152" s="120">
        <f t="shared" si="30"/>
        <v>288.84887894280172</v>
      </c>
      <c r="U152" s="121">
        <f t="shared" si="31"/>
        <v>338.76000000000005</v>
      </c>
      <c r="V152" s="122"/>
    </row>
    <row r="153" spans="18:22">
      <c r="R153" s="24">
        <f t="shared" si="29"/>
        <v>2027</v>
      </c>
      <c r="S153" s="120">
        <f t="shared" si="30"/>
        <v>284.28146349486389</v>
      </c>
      <c r="U153" s="121">
        <f t="shared" si="31"/>
        <v>338.76000000000005</v>
      </c>
      <c r="V153" s="122"/>
    </row>
    <row r="154" spans="18:22">
      <c r="R154" s="24">
        <f t="shared" si="29"/>
        <v>2028</v>
      </c>
      <c r="S154" s="120">
        <f t="shared" si="30"/>
        <v>279.78627018588816</v>
      </c>
      <c r="U154" s="121">
        <f t="shared" si="31"/>
        <v>338.76000000000005</v>
      </c>
      <c r="V154" s="122"/>
    </row>
    <row r="155" spans="18:22">
      <c r="R155" s="24">
        <f t="shared" si="29"/>
        <v>2029</v>
      </c>
      <c r="S155" s="120">
        <f t="shared" si="30"/>
        <v>275.36215700516505</v>
      </c>
      <c r="U155" s="121">
        <f t="shared" si="31"/>
        <v>338.76000000000005</v>
      </c>
      <c r="V155" s="122"/>
    </row>
    <row r="156" spans="18:22">
      <c r="R156" s="24">
        <f t="shared" si="29"/>
        <v>2030</v>
      </c>
      <c r="S156" s="120">
        <f t="shared" si="30"/>
        <v>271.00799999999998</v>
      </c>
      <c r="U156" s="121">
        <f t="shared" si="31"/>
        <v>338.76000000000005</v>
      </c>
      <c r="V156" s="122"/>
    </row>
    <row r="175" spans="18:21">
      <c r="R175" s="24">
        <f t="shared" ref="R175:R189" si="32">R142</f>
        <v>2016</v>
      </c>
      <c r="S175" s="120">
        <f>AI14</f>
        <v>532.96</v>
      </c>
      <c r="U175" s="121">
        <f>AE11</f>
        <v>532.96</v>
      </c>
    </row>
    <row r="176" spans="18:21">
      <c r="R176" s="24">
        <f t="shared" si="32"/>
        <v>2017</v>
      </c>
      <c r="S176" s="120">
        <f t="shared" ref="S176:S189" si="33">AI15</f>
        <v>489.04197145774469</v>
      </c>
      <c r="U176" s="121">
        <f t="shared" ref="U176:U189" si="34">AE12</f>
        <v>532.96</v>
      </c>
    </row>
    <row r="177" spans="18:21">
      <c r="R177" s="24">
        <f t="shared" si="32"/>
        <v>2018</v>
      </c>
      <c r="S177" s="120">
        <f t="shared" si="33"/>
        <v>448.74296353812213</v>
      </c>
      <c r="U177" s="121">
        <f t="shared" si="34"/>
        <v>532.96</v>
      </c>
    </row>
    <row r="178" spans="18:21">
      <c r="R178" s="24">
        <f t="shared" si="32"/>
        <v>2019</v>
      </c>
      <c r="S178" s="120">
        <f t="shared" si="33"/>
        <v>411.76475451529961</v>
      </c>
      <c r="U178" s="121">
        <f t="shared" si="34"/>
        <v>532.96</v>
      </c>
    </row>
    <row r="179" spans="18:21">
      <c r="R179" s="24">
        <f t="shared" si="32"/>
        <v>2020</v>
      </c>
      <c r="S179" s="120">
        <f t="shared" si="33"/>
        <v>377.83369732245649</v>
      </c>
      <c r="U179" s="121">
        <f t="shared" si="34"/>
        <v>532.96</v>
      </c>
    </row>
    <row r="180" spans="18:21">
      <c r="R180" s="24">
        <f t="shared" si="32"/>
        <v>2021</v>
      </c>
      <c r="S180" s="120">
        <f t="shared" si="33"/>
        <v>346.69869450191931</v>
      </c>
      <c r="U180" s="121">
        <f t="shared" si="34"/>
        <v>532.96</v>
      </c>
    </row>
    <row r="181" spans="18:21">
      <c r="R181" s="24">
        <f t="shared" si="32"/>
        <v>2022</v>
      </c>
      <c r="S181" s="120">
        <f t="shared" si="33"/>
        <v>318.12934002747852</v>
      </c>
      <c r="U181" s="121">
        <f t="shared" si="34"/>
        <v>532.96</v>
      </c>
    </row>
    <row r="182" spans="18:21">
      <c r="R182" s="24">
        <f t="shared" si="32"/>
        <v>2023</v>
      </c>
      <c r="S182" s="120">
        <f t="shared" si="33"/>
        <v>291.91421424795351</v>
      </c>
      <c r="U182" s="121">
        <f t="shared" si="34"/>
        <v>532.96</v>
      </c>
    </row>
    <row r="183" spans="18:21">
      <c r="R183" s="24">
        <f t="shared" si="32"/>
        <v>2024</v>
      </c>
      <c r="S183" s="120">
        <f t="shared" si="33"/>
        <v>267.85931933420454</v>
      </c>
      <c r="U183" s="121">
        <f t="shared" si="34"/>
        <v>532.96</v>
      </c>
    </row>
    <row r="184" spans="18:21">
      <c r="R184" s="24">
        <f t="shared" si="32"/>
        <v>2025</v>
      </c>
      <c r="S184" s="120">
        <f t="shared" si="33"/>
        <v>245.78664365154791</v>
      </c>
      <c r="T184" s="120"/>
      <c r="U184" s="121">
        <f t="shared" si="34"/>
        <v>532.96</v>
      </c>
    </row>
    <row r="185" spans="18:21">
      <c r="R185" s="24">
        <f t="shared" si="32"/>
        <v>2026</v>
      </c>
      <c r="S185" s="120">
        <f t="shared" si="33"/>
        <v>225.53284443360693</v>
      </c>
      <c r="T185" s="120"/>
      <c r="U185" s="121">
        <f t="shared" si="34"/>
        <v>532.96</v>
      </c>
    </row>
    <row r="186" spans="18:21">
      <c r="R186" s="24">
        <f t="shared" si="32"/>
        <v>2027</v>
      </c>
      <c r="S186" s="120">
        <f t="shared" si="33"/>
        <v>206.9480390090888</v>
      </c>
      <c r="T186" s="120"/>
      <c r="U186" s="121">
        <f t="shared" si="34"/>
        <v>532.96</v>
      </c>
    </row>
    <row r="187" spans="18:21">
      <c r="R187" s="24">
        <f t="shared" si="32"/>
        <v>2028</v>
      </c>
      <c r="S187" s="120">
        <f t="shared" si="33"/>
        <v>189.89469563629359</v>
      </c>
      <c r="T187" s="120"/>
      <c r="U187" s="121">
        <f t="shared" si="34"/>
        <v>532.96</v>
      </c>
    </row>
    <row r="188" spans="18:21">
      <c r="R188" s="24">
        <f t="shared" si="32"/>
        <v>2029</v>
      </c>
      <c r="S188" s="120">
        <f t="shared" si="33"/>
        <v>174.24661573728122</v>
      </c>
      <c r="T188" s="120"/>
      <c r="U188" s="121">
        <f t="shared" si="34"/>
        <v>532.96</v>
      </c>
    </row>
    <row r="189" spans="18:21">
      <c r="R189" s="24">
        <f t="shared" si="32"/>
        <v>2030</v>
      </c>
      <c r="S189" s="120">
        <f t="shared" si="33"/>
        <v>159.88800000000015</v>
      </c>
      <c r="T189" s="120"/>
      <c r="U189" s="121">
        <f t="shared" si="34"/>
        <v>532.96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zoomScaleNormal="100" workbookViewId="0">
      <selection activeCell="B6" sqref="B6"/>
    </sheetView>
  </sheetViews>
  <sheetFormatPr defaultRowHeight="14.5"/>
  <cols>
    <col min="1" max="1" width="28.26953125" customWidth="1"/>
    <col min="2" max="2" width="102.1796875" customWidth="1"/>
  </cols>
  <sheetData>
    <row r="1" spans="1:2" ht="19">
      <c r="A1" s="12" t="s">
        <v>20</v>
      </c>
      <c r="B1" s="13"/>
    </row>
    <row r="2" spans="1:2" ht="15.5">
      <c r="A2" s="14" t="s">
        <v>21</v>
      </c>
      <c r="B2" s="13"/>
    </row>
    <row r="3" spans="1:2" ht="15.5">
      <c r="A3" s="15" t="s">
        <v>22</v>
      </c>
      <c r="B3" s="16" t="s">
        <v>23</v>
      </c>
    </row>
    <row r="4" spans="1:2" ht="36.75" customHeight="1">
      <c r="A4" s="17" t="s">
        <v>24</v>
      </c>
      <c r="B4" s="17" t="s">
        <v>242</v>
      </c>
    </row>
    <row r="5" spans="1:2" ht="36.75" customHeight="1">
      <c r="A5" s="17" t="s">
        <v>25</v>
      </c>
      <c r="B5" s="147" t="s">
        <v>253</v>
      </c>
    </row>
    <row r="6" spans="1:2" ht="36" customHeight="1">
      <c r="A6" s="17" t="s">
        <v>26</v>
      </c>
      <c r="B6" s="17" t="s">
        <v>231</v>
      </c>
    </row>
    <row r="7" spans="1:2" ht="32.25" customHeight="1">
      <c r="A7" s="17" t="s">
        <v>27</v>
      </c>
      <c r="B7" s="17" t="s">
        <v>175</v>
      </c>
    </row>
    <row r="8" spans="1:2" ht="15.5">
      <c r="A8" s="17" t="s">
        <v>29</v>
      </c>
      <c r="B8" s="17" t="s">
        <v>28</v>
      </c>
    </row>
    <row r="9" spans="1:2" ht="15.5">
      <c r="A9" s="17" t="s">
        <v>30</v>
      </c>
      <c r="B9" s="147" t="s">
        <v>45</v>
      </c>
    </row>
    <row r="10" spans="1:2" ht="15.5">
      <c r="A10" s="17" t="s">
        <v>83</v>
      </c>
      <c r="B10" s="43" t="s">
        <v>85</v>
      </c>
    </row>
    <row r="11" spans="1:2" ht="15.5">
      <c r="A11" s="17" t="s">
        <v>84</v>
      </c>
      <c r="B11" s="43" t="s">
        <v>86</v>
      </c>
    </row>
    <row r="12" spans="1:2" ht="15.5">
      <c r="A12" s="17" t="s">
        <v>90</v>
      </c>
      <c r="B12" s="43" t="s">
        <v>91</v>
      </c>
    </row>
    <row r="13" spans="1:2" ht="77.5">
      <c r="A13" s="17" t="s">
        <v>140</v>
      </c>
      <c r="B13" s="17" t="s">
        <v>233</v>
      </c>
    </row>
    <row r="14" spans="1:2" ht="46.5">
      <c r="A14" s="17" t="s">
        <v>141</v>
      </c>
      <c r="B14" s="17" t="s">
        <v>139</v>
      </c>
    </row>
    <row r="15" spans="1:2" ht="15.5">
      <c r="A15" s="17" t="s">
        <v>151</v>
      </c>
      <c r="B15" s="17" t="s">
        <v>148</v>
      </c>
    </row>
    <row r="16" spans="1:2" ht="15.5">
      <c r="A16" s="17" t="s">
        <v>152</v>
      </c>
      <c r="B16" s="17" t="s">
        <v>149</v>
      </c>
    </row>
    <row r="17" spans="1:2" ht="124">
      <c r="A17" s="17" t="s">
        <v>153</v>
      </c>
      <c r="B17" s="17" t="s">
        <v>154</v>
      </c>
    </row>
  </sheetData>
  <pageMargins left="0.7" right="0.7" top="0.75" bottom="0.75" header="0.3" footer="0.3"/>
  <pageSetup paperSize="9"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zoomScaleNormal="100" workbookViewId="0">
      <selection activeCell="J6" sqref="J6"/>
    </sheetView>
  </sheetViews>
  <sheetFormatPr defaultRowHeight="14.5"/>
  <cols>
    <col min="1" max="1" width="19.1796875" customWidth="1"/>
    <col min="3" max="3" width="11.26953125" customWidth="1"/>
    <col min="4" max="4" width="11" customWidth="1"/>
    <col min="5" max="5" width="10.7265625" customWidth="1"/>
    <col min="6" max="6" width="14.7265625" customWidth="1"/>
  </cols>
  <sheetData>
    <row r="1" spans="1:6" ht="18">
      <c r="A1" s="64" t="s">
        <v>254</v>
      </c>
    </row>
    <row r="2" spans="1:6">
      <c r="A2" s="24" t="s">
        <v>173</v>
      </c>
    </row>
    <row r="3" spans="1:6" ht="34.5" customHeight="1">
      <c r="A3" s="4" t="s">
        <v>3</v>
      </c>
      <c r="B3" s="128" t="s">
        <v>0</v>
      </c>
      <c r="C3" s="128" t="s">
        <v>235</v>
      </c>
      <c r="D3" s="128" t="s">
        <v>224</v>
      </c>
      <c r="E3" s="128" t="s">
        <v>237</v>
      </c>
      <c r="F3" s="128" t="s">
        <v>2</v>
      </c>
    </row>
    <row r="4" spans="1:6">
      <c r="A4" s="2">
        <v>1970</v>
      </c>
      <c r="B4" s="3">
        <v>758</v>
      </c>
      <c r="C4" s="139">
        <v>7860</v>
      </c>
      <c r="D4" s="140">
        <f>B4+C4</f>
        <v>8618</v>
      </c>
      <c r="E4" s="139">
        <v>13515</v>
      </c>
      <c r="F4" s="139">
        <v>22133</v>
      </c>
    </row>
    <row r="5" spans="1:6">
      <c r="A5" s="2">
        <v>1975</v>
      </c>
      <c r="B5" s="3">
        <v>699</v>
      </c>
      <c r="C5" s="139">
        <v>6912</v>
      </c>
      <c r="D5" s="140">
        <f t="shared" ref="D5:D34" si="0">B5+C5</f>
        <v>7611</v>
      </c>
      <c r="E5" s="139">
        <v>13041</v>
      </c>
      <c r="F5" s="139">
        <v>20652</v>
      </c>
    </row>
    <row r="6" spans="1:6">
      <c r="A6" s="2">
        <v>1980</v>
      </c>
      <c r="B6" s="3">
        <v>644</v>
      </c>
      <c r="C6" s="139">
        <v>7218</v>
      </c>
      <c r="D6" s="140">
        <f t="shared" si="0"/>
        <v>7862</v>
      </c>
      <c r="E6" s="139">
        <v>13926</v>
      </c>
      <c r="F6" s="139">
        <v>21788</v>
      </c>
    </row>
    <row r="7" spans="1:6">
      <c r="A7" s="2">
        <v>1985</v>
      </c>
      <c r="B7" s="3">
        <v>550</v>
      </c>
      <c r="C7" s="139">
        <v>6507</v>
      </c>
      <c r="D7" s="140">
        <f t="shared" si="0"/>
        <v>7057</v>
      </c>
      <c r="E7" s="139">
        <v>13587</v>
      </c>
      <c r="F7" s="139">
        <v>20644</v>
      </c>
    </row>
    <row r="8" spans="1:6">
      <c r="A8" s="2">
        <v>1990</v>
      </c>
      <c r="B8" s="3">
        <v>491</v>
      </c>
      <c r="C8" s="139">
        <v>5237</v>
      </c>
      <c r="D8" s="140">
        <f t="shared" si="0"/>
        <v>5728</v>
      </c>
      <c r="E8" s="139">
        <v>14443</v>
      </c>
      <c r="F8" s="139">
        <v>20171</v>
      </c>
    </row>
    <row r="9" spans="1:6">
      <c r="A9" s="2">
        <v>1995</v>
      </c>
      <c r="B9" s="3">
        <v>361</v>
      </c>
      <c r="C9" s="139">
        <v>4071</v>
      </c>
      <c r="D9" s="140">
        <f t="shared" si="0"/>
        <v>4432</v>
      </c>
      <c r="E9" s="139">
        <v>12102</v>
      </c>
      <c r="F9" s="139">
        <v>16534</v>
      </c>
    </row>
    <row r="10" spans="1:6">
      <c r="A10" s="2">
        <v>1996</v>
      </c>
      <c r="B10" s="3">
        <v>316</v>
      </c>
      <c r="C10" s="139">
        <v>3315</v>
      </c>
      <c r="D10" s="140">
        <f t="shared" si="0"/>
        <v>3631</v>
      </c>
      <c r="E10" s="139">
        <v>12442</v>
      </c>
      <c r="F10" s="139">
        <v>16073</v>
      </c>
    </row>
    <row r="11" spans="1:6">
      <c r="A11" s="2">
        <v>1997</v>
      </c>
      <c r="B11" s="3">
        <v>340</v>
      </c>
      <c r="C11" s="139">
        <v>3312</v>
      </c>
      <c r="D11" s="140">
        <f t="shared" si="0"/>
        <v>3652</v>
      </c>
      <c r="E11" s="139">
        <v>12994</v>
      </c>
      <c r="F11" s="139">
        <v>16646</v>
      </c>
    </row>
    <row r="12" spans="1:6">
      <c r="A12" s="2">
        <v>1998</v>
      </c>
      <c r="B12" s="3">
        <v>339</v>
      </c>
      <c r="C12" s="139">
        <v>3318</v>
      </c>
      <c r="D12" s="140">
        <f t="shared" si="0"/>
        <v>3657</v>
      </c>
      <c r="E12" s="139">
        <v>12862</v>
      </c>
      <c r="F12" s="139">
        <v>16519</v>
      </c>
    </row>
    <row r="13" spans="1:6">
      <c r="A13" s="2">
        <v>1999</v>
      </c>
      <c r="B13" s="3">
        <v>285</v>
      </c>
      <c r="C13" s="139">
        <v>3209</v>
      </c>
      <c r="D13" s="140">
        <f t="shared" si="0"/>
        <v>3494</v>
      </c>
      <c r="E13" s="139">
        <v>11921</v>
      </c>
      <c r="F13" s="139">
        <v>15415</v>
      </c>
    </row>
    <row r="14" spans="1:6">
      <c r="A14" s="2">
        <v>2000</v>
      </c>
      <c r="B14" s="3">
        <v>297</v>
      </c>
      <c r="C14" s="139">
        <v>3007</v>
      </c>
      <c r="D14" s="140">
        <f t="shared" si="0"/>
        <v>3304</v>
      </c>
      <c r="E14" s="139">
        <v>11828</v>
      </c>
      <c r="F14" s="139">
        <v>15132</v>
      </c>
    </row>
    <row r="15" spans="1:6">
      <c r="A15" s="2">
        <v>2001</v>
      </c>
      <c r="B15" s="3">
        <v>309</v>
      </c>
      <c r="C15" s="139">
        <v>2840</v>
      </c>
      <c r="D15" s="140">
        <f t="shared" si="0"/>
        <v>3149</v>
      </c>
      <c r="E15" s="139">
        <v>11575</v>
      </c>
      <c r="F15" s="139">
        <v>14724</v>
      </c>
    </row>
    <row r="16" spans="1:6">
      <c r="A16" s="2">
        <v>2002</v>
      </c>
      <c r="B16" s="3">
        <v>274</v>
      </c>
      <c r="C16" s="139">
        <v>2684</v>
      </c>
      <c r="D16" s="140">
        <f t="shared" si="0"/>
        <v>2958</v>
      </c>
      <c r="E16" s="139">
        <v>11385</v>
      </c>
      <c r="F16" s="139">
        <v>14343</v>
      </c>
    </row>
    <row r="17" spans="1:6">
      <c r="A17" s="2" t="s">
        <v>176</v>
      </c>
      <c r="B17" s="3">
        <v>301</v>
      </c>
      <c r="C17" s="141">
        <v>2495</v>
      </c>
      <c r="D17" s="142">
        <f t="shared" si="0"/>
        <v>2796</v>
      </c>
      <c r="E17" s="141">
        <v>11121</v>
      </c>
      <c r="F17" s="139">
        <v>13917</v>
      </c>
    </row>
    <row r="18" spans="1:6">
      <c r="A18" s="2">
        <v>2004</v>
      </c>
      <c r="B18">
        <v>283</v>
      </c>
      <c r="C18" s="139">
        <v>3986.6</v>
      </c>
      <c r="D18" s="140">
        <f t="shared" si="0"/>
        <v>4269.6000000000004</v>
      </c>
      <c r="E18" s="139">
        <v>9579.4</v>
      </c>
      <c r="F18" s="11">
        <v>13919</v>
      </c>
    </row>
    <row r="19" spans="1:6">
      <c r="A19" s="2">
        <v>2005</v>
      </c>
      <c r="B19">
        <v>264</v>
      </c>
      <c r="C19" s="139">
        <v>3927.95</v>
      </c>
      <c r="D19" s="140">
        <f t="shared" si="0"/>
        <v>4191.95</v>
      </c>
      <c r="E19" s="139">
        <v>9187</v>
      </c>
      <c r="F19" s="11">
        <v>13438</v>
      </c>
    </row>
    <row r="20" spans="1:6">
      <c r="A20" s="2">
        <v>2006</v>
      </c>
      <c r="B20">
        <v>293</v>
      </c>
      <c r="C20" s="139">
        <v>3838.48</v>
      </c>
      <c r="D20" s="140">
        <f t="shared" si="0"/>
        <v>4131.4799999999996</v>
      </c>
      <c r="E20" s="139">
        <v>8873.5</v>
      </c>
      <c r="F20" s="11">
        <v>13110</v>
      </c>
    </row>
    <row r="21" spans="1:6">
      <c r="A21" s="2">
        <v>2007</v>
      </c>
      <c r="B21">
        <v>255</v>
      </c>
      <c r="C21" s="139">
        <v>3530.78</v>
      </c>
      <c r="D21" s="140">
        <f t="shared" si="0"/>
        <v>3785.78</v>
      </c>
      <c r="E21" s="139">
        <v>8553.2000000000007</v>
      </c>
      <c r="F21" s="11">
        <v>12507</v>
      </c>
    </row>
    <row r="22" spans="1:6">
      <c r="A22" s="2">
        <v>2008</v>
      </c>
      <c r="B22">
        <v>245</v>
      </c>
      <c r="C22" s="139">
        <v>3651.06</v>
      </c>
      <c r="D22" s="140">
        <f t="shared" si="0"/>
        <v>3896.06</v>
      </c>
      <c r="E22" s="139">
        <v>8223.9</v>
      </c>
      <c r="F22" s="11">
        <v>12159</v>
      </c>
    </row>
    <row r="23" spans="1:6">
      <c r="A23" s="2">
        <v>2009</v>
      </c>
      <c r="B23">
        <v>196</v>
      </c>
      <c r="C23" s="139">
        <v>3408.51</v>
      </c>
      <c r="D23" s="140">
        <f t="shared" si="0"/>
        <v>3604.51</v>
      </c>
      <c r="E23" s="139">
        <v>7931.5</v>
      </c>
      <c r="F23" s="11">
        <v>11556</v>
      </c>
    </row>
    <row r="24" spans="1:6">
      <c r="A24" s="2">
        <v>2010</v>
      </c>
      <c r="B24">
        <v>189</v>
      </c>
      <c r="C24" s="139">
        <v>2934.33</v>
      </c>
      <c r="D24" s="140">
        <f t="shared" si="0"/>
        <v>3123.33</v>
      </c>
      <c r="E24" s="139">
        <v>7163.7</v>
      </c>
      <c r="F24" s="11">
        <v>10295</v>
      </c>
    </row>
    <row r="25" spans="1:6">
      <c r="A25" s="2">
        <v>2011</v>
      </c>
      <c r="B25">
        <v>175</v>
      </c>
      <c r="C25" s="139">
        <v>2874.67</v>
      </c>
      <c r="D25" s="140">
        <f t="shared" si="0"/>
        <v>3049.67</v>
      </c>
      <c r="E25" s="139">
        <v>6915.3</v>
      </c>
      <c r="F25" s="11">
        <v>9985</v>
      </c>
    </row>
    <row r="26" spans="1:6">
      <c r="A26" s="2">
        <v>2012</v>
      </c>
      <c r="B26">
        <v>162</v>
      </c>
      <c r="C26" s="139">
        <v>2926.88</v>
      </c>
      <c r="D26" s="140">
        <f t="shared" si="0"/>
        <v>3088.88</v>
      </c>
      <c r="E26" s="139">
        <v>6583.1</v>
      </c>
      <c r="F26" s="11">
        <v>9777</v>
      </c>
    </row>
    <row r="27" spans="1:6">
      <c r="A27" s="2">
        <v>2013</v>
      </c>
      <c r="B27">
        <v>159</v>
      </c>
      <c r="C27" s="139">
        <v>2552.56</v>
      </c>
      <c r="D27" s="140">
        <f t="shared" si="0"/>
        <v>2711.56</v>
      </c>
      <c r="E27" s="139">
        <v>6245.4</v>
      </c>
      <c r="F27" s="11">
        <v>8974</v>
      </c>
    </row>
    <row r="28" spans="1:6">
      <c r="A28" s="2">
        <v>2014</v>
      </c>
      <c r="B28">
        <v>181</v>
      </c>
      <c r="C28" s="139">
        <v>2586.9499999999998</v>
      </c>
      <c r="D28" s="140">
        <f t="shared" si="0"/>
        <v>2767.95</v>
      </c>
      <c r="E28" s="139">
        <v>6026.1</v>
      </c>
      <c r="F28" s="11">
        <v>8833</v>
      </c>
    </row>
    <row r="29" spans="1:6">
      <c r="A29" s="2">
        <v>2015</v>
      </c>
      <c r="B29">
        <v>157</v>
      </c>
      <c r="C29" s="139">
        <v>2503.0100000000002</v>
      </c>
      <c r="D29" s="140">
        <f t="shared" si="0"/>
        <v>2660.01</v>
      </c>
      <c r="E29" s="139">
        <v>5796</v>
      </c>
      <c r="F29" s="11">
        <v>8477</v>
      </c>
    </row>
    <row r="30" spans="1:6">
      <c r="A30" s="2">
        <v>2016</v>
      </c>
      <c r="B30">
        <v>175</v>
      </c>
      <c r="C30" s="139">
        <v>2480.63</v>
      </c>
      <c r="D30" s="140">
        <f t="shared" si="0"/>
        <v>2655.63</v>
      </c>
      <c r="E30" s="139">
        <v>5678.4</v>
      </c>
      <c r="F30" s="11">
        <v>8355</v>
      </c>
    </row>
    <row r="31" spans="1:6">
      <c r="A31" s="2">
        <v>2017</v>
      </c>
      <c r="B31">
        <v>140</v>
      </c>
      <c r="C31" s="139">
        <v>2262.4499999999998</v>
      </c>
      <c r="D31" s="140">
        <f t="shared" si="0"/>
        <v>2402.4499999999998</v>
      </c>
      <c r="E31" s="139">
        <v>4652.6000000000004</v>
      </c>
      <c r="F31" s="11">
        <v>7118</v>
      </c>
    </row>
    <row r="32" spans="1:6">
      <c r="A32" s="2">
        <v>2018</v>
      </c>
      <c r="B32">
        <v>150</v>
      </c>
      <c r="C32" s="139">
        <v>2185.38</v>
      </c>
      <c r="D32" s="140">
        <f t="shared" si="0"/>
        <v>2335.38</v>
      </c>
      <c r="E32" s="139">
        <v>4061.6</v>
      </c>
      <c r="F32" s="11">
        <v>6432</v>
      </c>
    </row>
    <row r="33" spans="1:6">
      <c r="A33" s="2">
        <v>2019</v>
      </c>
      <c r="B33">
        <v>157</v>
      </c>
      <c r="C33" s="139">
        <v>2081.73</v>
      </c>
      <c r="D33" s="140">
        <f t="shared" si="0"/>
        <v>2238.73</v>
      </c>
      <c r="E33" s="139">
        <v>3436.3</v>
      </c>
      <c r="F33" s="11">
        <v>5773</v>
      </c>
    </row>
    <row r="34" spans="1:6">
      <c r="A34" s="2">
        <v>2020</v>
      </c>
      <c r="B34">
        <v>131</v>
      </c>
      <c r="C34" s="139">
        <v>1366</v>
      </c>
      <c r="D34" s="140">
        <f t="shared" si="0"/>
        <v>1497</v>
      </c>
      <c r="E34" s="139">
        <v>2400</v>
      </c>
      <c r="F34" s="11">
        <v>3897</v>
      </c>
    </row>
    <row r="35" spans="1:6">
      <c r="A35" s="2">
        <v>2021</v>
      </c>
      <c r="B35">
        <v>134</v>
      </c>
      <c r="C35" s="139">
        <v>1444</v>
      </c>
      <c r="D35" s="140">
        <f>B35+C35</f>
        <v>1578</v>
      </c>
      <c r="E35" s="139">
        <v>2327</v>
      </c>
      <c r="F35" s="11">
        <v>3905</v>
      </c>
    </row>
    <row r="36" spans="1:6">
      <c r="A36" s="2" t="s">
        <v>256</v>
      </c>
      <c r="B36" s="131">
        <v>151</v>
      </c>
      <c r="C36" s="143">
        <v>1530</v>
      </c>
      <c r="D36" s="144">
        <f>B36+C36</f>
        <v>1681</v>
      </c>
      <c r="E36" s="143">
        <v>2457</v>
      </c>
      <c r="F36" s="11">
        <v>4138</v>
      </c>
    </row>
    <row r="37" spans="1:6">
      <c r="A37" s="2" t="s">
        <v>255</v>
      </c>
      <c r="B37" s="154">
        <v>151</v>
      </c>
      <c r="C37" s="155">
        <v>1686</v>
      </c>
      <c r="D37" s="156">
        <f>B37+C37</f>
        <v>1837</v>
      </c>
      <c r="E37" s="155">
        <v>2380</v>
      </c>
      <c r="F37" s="11">
        <v>4217</v>
      </c>
    </row>
    <row r="38" spans="1:6">
      <c r="A38" s="2"/>
      <c r="B38" s="3"/>
      <c r="C38" s="166"/>
      <c r="D38" s="167"/>
      <c r="E38" s="166"/>
    </row>
  </sheetData>
  <phoneticPr fontId="38" type="noConversion"/>
  <pageMargins left="0.7" right="0.7" top="0.75" bottom="0.75" header="0.3" footer="0.3"/>
  <pageSetup paperSize="9" scale="9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zoomScaleNormal="100" workbookViewId="0">
      <selection activeCell="Q22" sqref="Q22"/>
    </sheetView>
  </sheetViews>
  <sheetFormatPr defaultRowHeight="14.5"/>
  <cols>
    <col min="1" max="1" width="22" customWidth="1"/>
    <col min="2" max="5" width="11.26953125" customWidth="1"/>
    <col min="6" max="6" width="8.54296875" customWidth="1"/>
  </cols>
  <sheetData>
    <row r="1" spans="1:8" ht="18.5">
      <c r="A1" s="65" t="s">
        <v>263</v>
      </c>
    </row>
    <row r="2" spans="1:8">
      <c r="A2" s="24" t="s">
        <v>173</v>
      </c>
    </row>
    <row r="3" spans="1:8">
      <c r="A3" t="s">
        <v>147</v>
      </c>
    </row>
    <row r="4" spans="1:8" ht="58">
      <c r="A4" t="s">
        <v>81</v>
      </c>
      <c r="B4" s="8" t="s">
        <v>142</v>
      </c>
      <c r="C4" s="8" t="s">
        <v>143</v>
      </c>
      <c r="D4" s="8" t="s">
        <v>144</v>
      </c>
      <c r="E4" s="8" t="s">
        <v>145</v>
      </c>
      <c r="F4" s="8" t="s">
        <v>146</v>
      </c>
    </row>
    <row r="5" spans="1:8">
      <c r="A5" s="7" t="s">
        <v>178</v>
      </c>
      <c r="B5" s="69">
        <f>AVERAGE(B16:B20)</f>
        <v>2403.6840000000002</v>
      </c>
      <c r="C5" s="69">
        <f t="shared" ref="C5:F5" si="0">AVERAGE(C16:C20)</f>
        <v>5242.94</v>
      </c>
      <c r="D5" s="69">
        <f t="shared" si="0"/>
        <v>1412</v>
      </c>
      <c r="E5" s="69">
        <f t="shared" si="0"/>
        <v>6234.6</v>
      </c>
      <c r="F5" s="69">
        <f t="shared" si="0"/>
        <v>7646.6</v>
      </c>
      <c r="H5" s="66"/>
    </row>
    <row r="6" spans="1:8">
      <c r="A6" s="7">
        <v>2004</v>
      </c>
      <c r="B6" s="67">
        <v>3986.6</v>
      </c>
      <c r="C6" s="67">
        <v>9579.4</v>
      </c>
      <c r="D6" s="67">
        <v>2313</v>
      </c>
      <c r="E6" s="67">
        <v>11253</v>
      </c>
      <c r="F6" s="69">
        <f>SUM(D6:E6)</f>
        <v>13566</v>
      </c>
      <c r="H6" s="66"/>
    </row>
    <row r="7" spans="1:8">
      <c r="A7" s="7">
        <v>2005</v>
      </c>
      <c r="B7" s="67">
        <v>3927.95</v>
      </c>
      <c r="C7" s="67">
        <v>9187</v>
      </c>
      <c r="D7" s="67">
        <v>2238</v>
      </c>
      <c r="E7" s="67">
        <v>10877</v>
      </c>
      <c r="F7" s="69">
        <f>SUM(D7:E7)</f>
        <v>13115</v>
      </c>
      <c r="H7" s="66"/>
    </row>
    <row r="8" spans="1:8">
      <c r="A8" s="7">
        <v>2006</v>
      </c>
      <c r="B8" s="67">
        <v>3838.48</v>
      </c>
      <c r="C8" s="67">
        <v>8873.5</v>
      </c>
      <c r="D8" s="67">
        <v>2240</v>
      </c>
      <c r="E8" s="67">
        <v>10472</v>
      </c>
      <c r="F8" s="69">
        <f t="shared" ref="F8:F25" si="1">SUM(D8:E8)</f>
        <v>12712</v>
      </c>
      <c r="H8" s="66"/>
    </row>
    <row r="9" spans="1:8">
      <c r="A9" s="7">
        <v>2007</v>
      </c>
      <c r="B9" s="67">
        <v>3530.78</v>
      </c>
      <c r="C9" s="67">
        <v>8553.2000000000007</v>
      </c>
      <c r="D9" s="67">
        <v>2028</v>
      </c>
      <c r="E9" s="67">
        <v>10056</v>
      </c>
      <c r="F9" s="69">
        <f t="shared" si="1"/>
        <v>12084</v>
      </c>
      <c r="H9" s="66"/>
    </row>
    <row r="10" spans="1:8">
      <c r="A10" s="7">
        <v>2008</v>
      </c>
      <c r="B10" s="67">
        <v>3651.06</v>
      </c>
      <c r="C10" s="67">
        <v>8223.9</v>
      </c>
      <c r="D10" s="67">
        <v>2241</v>
      </c>
      <c r="E10" s="67">
        <v>9634</v>
      </c>
      <c r="F10" s="69">
        <f t="shared" si="1"/>
        <v>11875</v>
      </c>
      <c r="H10" s="66"/>
    </row>
    <row r="11" spans="1:8">
      <c r="A11" s="7">
        <v>2009</v>
      </c>
      <c r="B11" s="67">
        <v>3408.51</v>
      </c>
      <c r="C11" s="67">
        <v>7931.5</v>
      </c>
      <c r="D11" s="67">
        <v>1998</v>
      </c>
      <c r="E11" s="67">
        <v>9342</v>
      </c>
      <c r="F11" s="69">
        <f t="shared" si="1"/>
        <v>11340</v>
      </c>
      <c r="H11" s="66"/>
    </row>
    <row r="12" spans="1:8">
      <c r="A12" s="7">
        <v>2010</v>
      </c>
      <c r="B12" s="67">
        <v>2934.33</v>
      </c>
      <c r="C12" s="67">
        <v>7163.7</v>
      </c>
      <c r="D12" s="67">
        <v>1709</v>
      </c>
      <c r="E12" s="67">
        <v>8389</v>
      </c>
      <c r="F12" s="69">
        <f t="shared" si="1"/>
        <v>10098</v>
      </c>
      <c r="H12" s="66"/>
    </row>
    <row r="13" spans="1:8">
      <c r="A13" s="7">
        <v>2011</v>
      </c>
      <c r="B13" s="67">
        <v>2874.67</v>
      </c>
      <c r="C13" s="67">
        <v>6915.3</v>
      </c>
      <c r="D13" s="67">
        <v>1669</v>
      </c>
      <c r="E13" s="67">
        <v>8121</v>
      </c>
      <c r="F13" s="69">
        <f t="shared" si="1"/>
        <v>9790</v>
      </c>
      <c r="H13" s="66"/>
    </row>
    <row r="14" spans="1:8">
      <c r="A14" s="7">
        <v>2012</v>
      </c>
      <c r="B14" s="67">
        <v>2926.88</v>
      </c>
      <c r="C14" s="67">
        <v>6583.1</v>
      </c>
      <c r="D14" s="67">
        <v>1714</v>
      </c>
      <c r="E14" s="67">
        <v>7796</v>
      </c>
      <c r="F14" s="69">
        <f t="shared" si="1"/>
        <v>9510</v>
      </c>
      <c r="H14" s="66"/>
    </row>
    <row r="15" spans="1:8">
      <c r="A15" s="7">
        <v>2013</v>
      </c>
      <c r="B15" s="67">
        <v>2552.56</v>
      </c>
      <c r="C15" s="67">
        <v>6245.4</v>
      </c>
      <c r="D15" s="67">
        <v>1420</v>
      </c>
      <c r="E15" s="67">
        <v>7378</v>
      </c>
      <c r="F15" s="69">
        <f t="shared" si="1"/>
        <v>8798</v>
      </c>
      <c r="H15" s="66"/>
    </row>
    <row r="16" spans="1:8">
      <c r="A16" s="7">
        <v>2014</v>
      </c>
      <c r="B16" s="67">
        <v>2586.9499999999998</v>
      </c>
      <c r="C16" s="67">
        <v>6026.1</v>
      </c>
      <c r="D16" s="67">
        <v>1481</v>
      </c>
      <c r="E16" s="67">
        <v>7132</v>
      </c>
      <c r="F16" s="69">
        <f t="shared" si="1"/>
        <v>8613</v>
      </c>
      <c r="H16" s="66"/>
    </row>
    <row r="17" spans="1:8">
      <c r="A17" s="7">
        <v>2015</v>
      </c>
      <c r="B17" s="67">
        <v>2503.0100000000002</v>
      </c>
      <c r="C17" s="67">
        <v>5796</v>
      </c>
      <c r="D17" s="67">
        <v>1419</v>
      </c>
      <c r="E17" s="67">
        <v>6880</v>
      </c>
      <c r="F17" s="69">
        <f t="shared" si="1"/>
        <v>8299</v>
      </c>
      <c r="H17" s="66"/>
    </row>
    <row r="18" spans="1:8">
      <c r="A18" s="7">
        <v>2016</v>
      </c>
      <c r="B18" s="67">
        <v>2480.63</v>
      </c>
      <c r="C18" s="67">
        <v>5678.4</v>
      </c>
      <c r="D18" s="67">
        <v>1428</v>
      </c>
      <c r="E18" s="67">
        <v>6731</v>
      </c>
      <c r="F18" s="69">
        <f t="shared" si="1"/>
        <v>8159</v>
      </c>
      <c r="H18" s="66"/>
    </row>
    <row r="19" spans="1:8">
      <c r="A19" s="7">
        <v>2017</v>
      </c>
      <c r="B19" s="67">
        <v>2262.4499999999998</v>
      </c>
      <c r="C19" s="67">
        <v>4652.6000000000004</v>
      </c>
      <c r="D19" s="67">
        <v>1365</v>
      </c>
      <c r="E19" s="67">
        <v>5550</v>
      </c>
      <c r="F19" s="69">
        <f t="shared" si="1"/>
        <v>6915</v>
      </c>
      <c r="H19" s="66"/>
    </row>
    <row r="20" spans="1:8">
      <c r="A20" s="7">
        <v>2018</v>
      </c>
      <c r="B20" s="67">
        <v>2185.38</v>
      </c>
      <c r="C20" s="67">
        <v>4061.6</v>
      </c>
      <c r="D20" s="67">
        <v>1367</v>
      </c>
      <c r="E20" s="67">
        <v>4880</v>
      </c>
      <c r="F20" s="69">
        <f t="shared" si="1"/>
        <v>6247</v>
      </c>
      <c r="H20" s="66"/>
    </row>
    <row r="21" spans="1:8">
      <c r="A21" s="7">
        <v>2019</v>
      </c>
      <c r="B21" s="67">
        <v>2081.73</v>
      </c>
      <c r="C21" s="67">
        <v>3436.3</v>
      </c>
      <c r="D21" s="67">
        <v>1626</v>
      </c>
      <c r="E21" s="67">
        <v>3892</v>
      </c>
      <c r="F21" s="69">
        <f t="shared" si="1"/>
        <v>5518</v>
      </c>
      <c r="H21" s="66"/>
    </row>
    <row r="22" spans="1:8">
      <c r="A22" s="7">
        <v>2020</v>
      </c>
      <c r="B22" s="67">
        <v>1366</v>
      </c>
      <c r="C22" s="67">
        <v>2400</v>
      </c>
      <c r="D22" s="67">
        <v>1366</v>
      </c>
      <c r="E22" s="67">
        <v>2400</v>
      </c>
      <c r="F22" s="69">
        <f t="shared" si="1"/>
        <v>3766</v>
      </c>
      <c r="H22" s="66"/>
    </row>
    <row r="23" spans="1:8">
      <c r="A23" s="7">
        <v>2021</v>
      </c>
      <c r="B23" s="67">
        <v>1444</v>
      </c>
      <c r="C23" s="67">
        <v>2327</v>
      </c>
      <c r="D23" s="67">
        <v>1444</v>
      </c>
      <c r="E23" s="67">
        <v>2327</v>
      </c>
      <c r="F23" s="69">
        <f t="shared" si="1"/>
        <v>3771</v>
      </c>
      <c r="H23" s="66"/>
    </row>
    <row r="24" spans="1:8">
      <c r="A24" s="7">
        <v>2022</v>
      </c>
      <c r="B24" s="67">
        <v>1530</v>
      </c>
      <c r="C24" s="67">
        <v>2457</v>
      </c>
      <c r="D24" s="67">
        <v>1530</v>
      </c>
      <c r="E24" s="67">
        <v>2457</v>
      </c>
      <c r="F24" s="69">
        <f t="shared" ref="F24" si="2">SUM(D24:E24)</f>
        <v>3987</v>
      </c>
      <c r="H24" s="66"/>
    </row>
    <row r="25" spans="1:8">
      <c r="A25" s="7">
        <v>2023</v>
      </c>
      <c r="B25" s="67">
        <v>1686</v>
      </c>
      <c r="C25" s="67">
        <v>2380</v>
      </c>
      <c r="D25" s="67">
        <v>1686</v>
      </c>
      <c r="E25" s="67">
        <v>2380</v>
      </c>
      <c r="F25" s="69">
        <f t="shared" si="1"/>
        <v>4066</v>
      </c>
      <c r="H25" s="66"/>
    </row>
    <row r="26" spans="1:8">
      <c r="A26" s="8" t="s">
        <v>257</v>
      </c>
      <c r="B26" s="68">
        <f>(B25-B24)/B24*100</f>
        <v>10.196078431372548</v>
      </c>
      <c r="C26" s="68">
        <f t="shared" ref="C26:F26" si="3">(C25-C24)/C24*100</f>
        <v>-3.133903133903134</v>
      </c>
      <c r="D26" s="68">
        <f t="shared" si="3"/>
        <v>10.196078431372548</v>
      </c>
      <c r="E26" s="68">
        <f t="shared" si="3"/>
        <v>-3.133903133903134</v>
      </c>
      <c r="F26" s="68">
        <f t="shared" si="3"/>
        <v>1.9814396789566091</v>
      </c>
      <c r="H26" s="66"/>
    </row>
    <row r="27" spans="1:8" ht="29">
      <c r="A27" s="8" t="s">
        <v>258</v>
      </c>
      <c r="B27" s="68">
        <f>(B26-B5)/B5*100</f>
        <v>-99.575814523399401</v>
      </c>
      <c r="C27" s="68">
        <f t="shared" ref="C27:F27" si="4">(C26-C5)/C5*100</f>
        <v>-100.0597737745216</v>
      </c>
      <c r="D27" s="68">
        <f t="shared" si="4"/>
        <v>-99.27789812808976</v>
      </c>
      <c r="E27" s="68">
        <f t="shared" si="4"/>
        <v>-100.05026630632123</v>
      </c>
      <c r="F27" s="68">
        <f t="shared" si="4"/>
        <v>-99.974087310975378</v>
      </c>
      <c r="H27" s="66"/>
    </row>
    <row r="28" spans="1:8">
      <c r="A28" s="8"/>
      <c r="B28" s="68"/>
      <c r="C28" s="68"/>
      <c r="D28" s="68"/>
      <c r="E28" s="68"/>
      <c r="F28" s="68"/>
      <c r="H28" s="66"/>
    </row>
  </sheetData>
  <pageMargins left="0.7" right="0.7" top="0.75" bottom="0.75" header="0.3" footer="0.3"/>
  <pageSetup paperSize="9" scale="62"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3"/>
  <sheetViews>
    <sheetView zoomScaleNormal="100" workbookViewId="0">
      <pane ySplit="4" topLeftCell="A27" activePane="bottomLeft" state="frozen"/>
      <selection pane="bottomLeft" activeCell="C41" sqref="C41:C50"/>
    </sheetView>
  </sheetViews>
  <sheetFormatPr defaultRowHeight="14.5"/>
  <cols>
    <col min="1" max="1" width="21.7265625" customWidth="1"/>
    <col min="3" max="3" width="13.453125" customWidth="1"/>
    <col min="4" max="4" width="13.26953125" customWidth="1"/>
    <col min="5" max="5" width="13.7265625" customWidth="1"/>
    <col min="6" max="6" width="10" customWidth="1"/>
  </cols>
  <sheetData>
    <row r="1" spans="1:6" ht="18.5">
      <c r="A1" s="63" t="s">
        <v>262</v>
      </c>
    </row>
    <row r="2" spans="1:6">
      <c r="A2" s="24" t="s">
        <v>173</v>
      </c>
    </row>
    <row r="3" spans="1:6" ht="15.5">
      <c r="A3" s="70" t="s">
        <v>150</v>
      </c>
    </row>
    <row r="4" spans="1:6" ht="60.75" customHeight="1">
      <c r="A4" s="8" t="s">
        <v>3</v>
      </c>
      <c r="B4" s="129" t="s">
        <v>4</v>
      </c>
      <c r="C4" s="129" t="s">
        <v>238</v>
      </c>
      <c r="D4" s="129" t="s">
        <v>225</v>
      </c>
      <c r="E4" s="129" t="s">
        <v>236</v>
      </c>
      <c r="F4" s="129" t="s">
        <v>5</v>
      </c>
    </row>
    <row r="5" spans="1:6" ht="22.5" customHeight="1">
      <c r="A5" s="7">
        <v>1950</v>
      </c>
      <c r="B5" s="11">
        <v>529</v>
      </c>
      <c r="C5" s="11">
        <v>4553</v>
      </c>
      <c r="D5" s="11">
        <f>SUM(Table7[[#This Row],[Killed]:[Adjusted Serious]])</f>
        <v>5082</v>
      </c>
      <c r="E5" s="11">
        <v>10774</v>
      </c>
      <c r="F5" s="50">
        <f>SUM(Table7[[#This Row],[Killed and Serious]:[Adjusted Slight]])</f>
        <v>15856</v>
      </c>
    </row>
    <row r="6" spans="1:6" ht="22.5" customHeight="1">
      <c r="A6" s="7">
        <v>1955</v>
      </c>
      <c r="B6" s="11">
        <v>610</v>
      </c>
      <c r="C6" s="11">
        <v>5096</v>
      </c>
      <c r="D6" s="11">
        <f>SUM(Table7[[#This Row],[Killed]:[Adjusted Serious]])</f>
        <v>5706</v>
      </c>
      <c r="E6" s="11">
        <v>15193</v>
      </c>
      <c r="F6" s="50">
        <f>SUM(Table7[[#This Row],[Killed and Serious]:[Adjusted Slight]])</f>
        <v>20899</v>
      </c>
    </row>
    <row r="7" spans="1:6" ht="24.75" customHeight="1">
      <c r="A7" s="7">
        <v>1960</v>
      </c>
      <c r="B7" s="11">
        <v>648</v>
      </c>
      <c r="C7" s="11">
        <v>6632</v>
      </c>
      <c r="D7" s="11">
        <f>SUM(Table7[[#This Row],[Killed]:[Adjusted Serious]])</f>
        <v>7280</v>
      </c>
      <c r="E7" s="11">
        <v>19035</v>
      </c>
      <c r="F7" s="50">
        <f>SUM(Table7[[#This Row],[Killed and Serious]:[Adjusted Slight]])</f>
        <v>26315</v>
      </c>
    </row>
    <row r="8" spans="1:6" ht="24" customHeight="1">
      <c r="A8" s="7">
        <v>1965</v>
      </c>
      <c r="B8" s="11">
        <v>743</v>
      </c>
      <c r="C8" s="11">
        <v>8744</v>
      </c>
      <c r="D8" s="11">
        <f>SUM(Table7[[#This Row],[Killed]:[Adjusted Serious]])</f>
        <v>9487</v>
      </c>
      <c r="E8" s="11">
        <v>22340</v>
      </c>
      <c r="F8" s="50">
        <f>SUM(Table7[[#This Row],[Killed and Serious]:[Adjusted Slight]])</f>
        <v>31827</v>
      </c>
    </row>
    <row r="9" spans="1:6" ht="23.25" customHeight="1">
      <c r="A9" s="7">
        <v>1970</v>
      </c>
      <c r="B9" s="11">
        <v>815</v>
      </c>
      <c r="C9" s="11">
        <v>10027</v>
      </c>
      <c r="D9" s="11">
        <f>SUM(Table7[[#This Row],[Killed]:[Adjusted Serious]])</f>
        <v>10842</v>
      </c>
      <c r="E9" s="11">
        <v>20398</v>
      </c>
      <c r="F9" s="50">
        <f>SUM(Table7[[#This Row],[Killed and Serious]:[Adjusted Slight]])</f>
        <v>31240</v>
      </c>
    </row>
    <row r="10" spans="1:6" ht="24" customHeight="1">
      <c r="A10" s="7">
        <v>1975</v>
      </c>
      <c r="B10" s="11">
        <v>769</v>
      </c>
      <c r="C10" s="11">
        <v>8779</v>
      </c>
      <c r="D10" s="11">
        <f>SUM(Table7[[#This Row],[Killed]:[Adjusted Serious]])</f>
        <v>9548</v>
      </c>
      <c r="E10" s="11">
        <v>19073</v>
      </c>
      <c r="F10" s="50">
        <f>SUM(Table7[[#This Row],[Killed and Serious]:[Adjusted Slight]])</f>
        <v>28621</v>
      </c>
    </row>
    <row r="11" spans="1:6" ht="23.25" customHeight="1">
      <c r="A11" s="7">
        <v>1980</v>
      </c>
      <c r="B11" s="11">
        <v>700</v>
      </c>
      <c r="C11" s="11">
        <v>8839</v>
      </c>
      <c r="D11" s="11">
        <f>SUM(Table7[[#This Row],[Killed]:[Adjusted Serious]])</f>
        <v>9539</v>
      </c>
      <c r="E11" s="11">
        <v>19747</v>
      </c>
      <c r="F11" s="50">
        <f>SUM(Table7[[#This Row],[Killed and Serious]:[Adjusted Slight]])</f>
        <v>29286</v>
      </c>
    </row>
    <row r="12" spans="1:6" ht="22.5" customHeight="1">
      <c r="A12" s="7">
        <v>1985</v>
      </c>
      <c r="B12" s="11">
        <v>602</v>
      </c>
      <c r="C12" s="11">
        <v>7786</v>
      </c>
      <c r="D12" s="11">
        <f>SUM(Table7[[#This Row],[Killed]:[Adjusted Serious]])</f>
        <v>8388</v>
      </c>
      <c r="E12" s="11">
        <v>18899</v>
      </c>
      <c r="F12" s="50">
        <f>SUM(Table7[[#This Row],[Killed and Serious]:[Adjusted Slight]])</f>
        <v>27287</v>
      </c>
    </row>
    <row r="13" spans="1:6">
      <c r="A13" s="7">
        <v>1986</v>
      </c>
      <c r="B13" s="11">
        <v>601</v>
      </c>
      <c r="C13" s="11">
        <v>7422</v>
      </c>
      <c r="D13" s="11">
        <f>SUM(Table7[[#This Row],[Killed]:[Adjusted Serious]])</f>
        <v>8023</v>
      </c>
      <c r="E13" s="11">
        <v>18094</v>
      </c>
      <c r="F13" s="50">
        <f>SUM(Table7[[#This Row],[Killed and Serious]:[Adjusted Slight]])</f>
        <v>26117</v>
      </c>
    </row>
    <row r="14" spans="1:6">
      <c r="A14" s="7">
        <v>1987</v>
      </c>
      <c r="B14" s="11">
        <v>556</v>
      </c>
      <c r="C14" s="11">
        <v>6707</v>
      </c>
      <c r="D14" s="11">
        <f>SUM(Table7[[#This Row],[Killed]:[Adjusted Serious]])</f>
        <v>7263</v>
      </c>
      <c r="E14" s="11">
        <v>17485</v>
      </c>
      <c r="F14" s="50">
        <f>SUM(Table7[[#This Row],[Killed and Serious]:[Adjusted Slight]])</f>
        <v>24748</v>
      </c>
    </row>
    <row r="15" spans="1:6">
      <c r="A15" s="7">
        <v>1988</v>
      </c>
      <c r="B15" s="11">
        <v>554</v>
      </c>
      <c r="C15" s="11">
        <v>6732</v>
      </c>
      <c r="D15" s="11">
        <f>SUM(Table7[[#This Row],[Killed]:[Adjusted Serious]])</f>
        <v>7286</v>
      </c>
      <c r="E15" s="11">
        <v>18139</v>
      </c>
      <c r="F15" s="50">
        <f>SUM(Table7[[#This Row],[Killed and Serious]:[Adjusted Slight]])</f>
        <v>25425</v>
      </c>
    </row>
    <row r="16" spans="1:6">
      <c r="A16" s="7">
        <v>1989</v>
      </c>
      <c r="B16" s="11">
        <v>553</v>
      </c>
      <c r="C16" s="11">
        <v>6998</v>
      </c>
      <c r="D16" s="11">
        <f>SUM(Table7[[#This Row],[Killed]:[Adjusted Serious]])</f>
        <v>7551</v>
      </c>
      <c r="E16" s="11">
        <v>19981</v>
      </c>
      <c r="F16" s="50">
        <f>SUM(Table7[[#This Row],[Killed and Serious]:[Adjusted Slight]])</f>
        <v>27532</v>
      </c>
    </row>
    <row r="17" spans="1:6">
      <c r="A17" s="7">
        <v>1990</v>
      </c>
      <c r="B17" s="11">
        <v>546</v>
      </c>
      <c r="C17" s="11">
        <v>6252</v>
      </c>
      <c r="D17" s="11">
        <f>SUM(Table7[[#This Row],[Killed]:[Adjusted Serious]])</f>
        <v>6798</v>
      </c>
      <c r="E17" s="11">
        <v>20430</v>
      </c>
      <c r="F17" s="50">
        <f>SUM(Table7[[#This Row],[Killed and Serious]:[Adjusted Slight]])</f>
        <v>27228</v>
      </c>
    </row>
    <row r="18" spans="1:6">
      <c r="A18" s="7">
        <v>1991</v>
      </c>
      <c r="B18" s="11">
        <v>491</v>
      </c>
      <c r="C18" s="11">
        <v>5638</v>
      </c>
      <c r="D18" s="11">
        <f>SUM(Table7[[#This Row],[Killed]:[Adjusted Serious]])</f>
        <v>6129</v>
      </c>
      <c r="E18" s="11">
        <v>19217</v>
      </c>
      <c r="F18" s="50">
        <f>SUM(Table7[[#This Row],[Killed and Serious]:[Adjusted Slight]])</f>
        <v>25346</v>
      </c>
    </row>
    <row r="19" spans="1:6">
      <c r="A19" s="7">
        <v>1992</v>
      </c>
      <c r="B19" s="11">
        <v>463</v>
      </c>
      <c r="C19" s="11">
        <v>5176</v>
      </c>
      <c r="D19" s="11">
        <f>SUM(Table7[[#This Row],[Killed]:[Adjusted Serious]])</f>
        <v>5639</v>
      </c>
      <c r="E19" s="11">
        <v>18534</v>
      </c>
      <c r="F19" s="50">
        <f>SUM(Table7[[#This Row],[Killed and Serious]:[Adjusted Slight]])</f>
        <v>24173</v>
      </c>
    </row>
    <row r="20" spans="1:6">
      <c r="A20" s="7">
        <v>1993</v>
      </c>
      <c r="B20" s="11">
        <v>399</v>
      </c>
      <c r="C20" s="11">
        <v>4454</v>
      </c>
      <c r="D20" s="11">
        <f>SUM(Table7[[#This Row],[Killed]:[Adjusted Serious]])</f>
        <v>4853</v>
      </c>
      <c r="E20" s="11">
        <v>17561</v>
      </c>
      <c r="F20" s="50">
        <f>SUM(Table7[[#This Row],[Killed and Serious]:[Adjusted Slight]])</f>
        <v>22414</v>
      </c>
    </row>
    <row r="21" spans="1:6">
      <c r="A21" s="7">
        <v>1994</v>
      </c>
      <c r="B21" s="11">
        <v>363</v>
      </c>
      <c r="C21" s="11">
        <v>5208</v>
      </c>
      <c r="D21" s="11">
        <f>SUM(Table7[[#This Row],[Killed]:[Adjusted Serious]])</f>
        <v>5571</v>
      </c>
      <c r="E21" s="11">
        <v>17002</v>
      </c>
      <c r="F21" s="50">
        <f>SUM(Table7[[#This Row],[Killed and Serious]:[Adjusted Slight]])</f>
        <v>22573</v>
      </c>
    </row>
    <row r="22" spans="1:6">
      <c r="A22" s="7">
        <v>1995</v>
      </c>
      <c r="B22" s="11">
        <v>409</v>
      </c>
      <c r="C22" s="11">
        <v>4930</v>
      </c>
      <c r="D22" s="11">
        <f>SUM(Table7[[#This Row],[Killed]:[Adjusted Serious]])</f>
        <v>5339</v>
      </c>
      <c r="E22" s="11">
        <v>16855</v>
      </c>
      <c r="F22" s="50">
        <f>SUM(Table7[[#This Row],[Killed and Serious]:[Adjusted Slight]])</f>
        <v>22194</v>
      </c>
    </row>
    <row r="23" spans="1:6">
      <c r="A23" s="7">
        <v>1996</v>
      </c>
      <c r="B23" s="11">
        <v>357</v>
      </c>
      <c r="C23" s="11">
        <v>4041</v>
      </c>
      <c r="D23" s="11">
        <f>SUM(Table7[[#This Row],[Killed]:[Adjusted Serious]])</f>
        <v>4398</v>
      </c>
      <c r="E23" s="11">
        <v>17318</v>
      </c>
      <c r="F23" s="50">
        <f>SUM(Table7[[#This Row],[Killed and Serious]:[Adjusted Slight]])</f>
        <v>21716</v>
      </c>
    </row>
    <row r="24" spans="1:6">
      <c r="A24" s="7">
        <v>1997</v>
      </c>
      <c r="B24" s="11">
        <v>377</v>
      </c>
      <c r="C24" s="11">
        <v>4047</v>
      </c>
      <c r="D24" s="11">
        <f>SUM(Table7[[#This Row],[Killed]:[Adjusted Serious]])</f>
        <v>4424</v>
      </c>
      <c r="E24" s="11">
        <v>18205</v>
      </c>
      <c r="F24" s="50">
        <f>SUM(Table7[[#This Row],[Killed and Serious]:[Adjusted Slight]])</f>
        <v>22629</v>
      </c>
    </row>
    <row r="25" spans="1:6">
      <c r="A25" s="7">
        <v>1998</v>
      </c>
      <c r="B25" s="11">
        <v>385</v>
      </c>
      <c r="C25" s="11">
        <v>4072</v>
      </c>
      <c r="D25" s="11">
        <f>SUM(Table7[[#This Row],[Killed]:[Adjusted Serious]])</f>
        <v>4457</v>
      </c>
      <c r="E25" s="11">
        <v>18010</v>
      </c>
      <c r="F25" s="50">
        <f>SUM(Table7[[#This Row],[Killed and Serious]:[Adjusted Slight]])</f>
        <v>22467</v>
      </c>
    </row>
    <row r="26" spans="1:6">
      <c r="A26" s="7">
        <v>1999</v>
      </c>
      <c r="B26" s="11">
        <v>310</v>
      </c>
      <c r="C26" s="11">
        <v>3765</v>
      </c>
      <c r="D26" s="11">
        <f>SUM(Table7[[#This Row],[Killed]:[Adjusted Serious]])</f>
        <v>4075</v>
      </c>
      <c r="E26" s="11">
        <v>16927</v>
      </c>
      <c r="F26" s="50">
        <f>SUM(Table7[[#This Row],[Killed and Serious]:[Adjusted Slight]])</f>
        <v>21002</v>
      </c>
    </row>
    <row r="27" spans="1:6">
      <c r="A27" s="7">
        <v>2000</v>
      </c>
      <c r="B27" s="11">
        <v>326</v>
      </c>
      <c r="C27" s="11">
        <v>3568</v>
      </c>
      <c r="D27" s="11">
        <f>SUM(Table7[[#This Row],[Killed]:[Adjusted Serious]])</f>
        <v>3894</v>
      </c>
      <c r="E27" s="11">
        <v>16624</v>
      </c>
      <c r="F27" s="50">
        <f>SUM(Table7[[#This Row],[Killed and Serious]:[Adjusted Slight]])</f>
        <v>20518</v>
      </c>
    </row>
    <row r="28" spans="1:6">
      <c r="A28" s="7">
        <v>2001</v>
      </c>
      <c r="B28" s="11">
        <v>348</v>
      </c>
      <c r="C28" s="11">
        <v>3410</v>
      </c>
      <c r="D28" s="11">
        <f>SUM(Table7[[#This Row],[Killed]:[Adjusted Serious]])</f>
        <v>3758</v>
      </c>
      <c r="E28" s="11">
        <v>16153</v>
      </c>
      <c r="F28" s="50">
        <f>SUM(Table7[[#This Row],[Killed and Serious]:[Adjusted Slight]])</f>
        <v>19911</v>
      </c>
    </row>
    <row r="29" spans="1:6">
      <c r="A29" s="7">
        <v>2002</v>
      </c>
      <c r="B29" s="11">
        <v>304</v>
      </c>
      <c r="C29" s="11">
        <v>3229</v>
      </c>
      <c r="D29" s="11">
        <f>SUM(Table7[[#This Row],[Killed]:[Adjusted Serious]])</f>
        <v>3533</v>
      </c>
      <c r="E29" s="11">
        <v>15742</v>
      </c>
      <c r="F29" s="50">
        <f>SUM(Table7[[#This Row],[Killed and Serious]:[Adjusted Slight]])</f>
        <v>19275</v>
      </c>
    </row>
    <row r="30" spans="1:6">
      <c r="A30" s="2" t="s">
        <v>176</v>
      </c>
      <c r="B30" s="125">
        <v>336</v>
      </c>
      <c r="C30" s="78">
        <v>2957</v>
      </c>
      <c r="D30" s="78">
        <f>SUM(Table7[[#This Row],[Killed]:[Adjusted Serious]])</f>
        <v>3293</v>
      </c>
      <c r="E30" s="78">
        <v>15463</v>
      </c>
      <c r="F30" s="126">
        <f>SUM(Table7[[#This Row],[Killed and Serious]:[Adjusted Slight]])</f>
        <v>18756</v>
      </c>
    </row>
    <row r="31" spans="1:6">
      <c r="A31" s="7">
        <v>2004</v>
      </c>
      <c r="B31" s="11">
        <v>308</v>
      </c>
      <c r="C31" s="125">
        <v>4636.83</v>
      </c>
      <c r="D31" s="50">
        <f>Table7[[#This Row],[Killed]]+Table7[[#This Row],[Adjusted Serious]]</f>
        <v>4944.83</v>
      </c>
      <c r="E31" s="11">
        <v>13446.2</v>
      </c>
      <c r="F31" s="72">
        <v>18502</v>
      </c>
    </row>
    <row r="32" spans="1:6">
      <c r="A32" s="7">
        <v>2005</v>
      </c>
      <c r="B32" s="11">
        <v>286</v>
      </c>
      <c r="C32" s="125">
        <v>4542.13</v>
      </c>
      <c r="D32" s="50">
        <f>Table7[[#This Row],[Killed]]+Table7[[#This Row],[Adjusted Serious]]</f>
        <v>4828.13</v>
      </c>
      <c r="E32" s="11">
        <v>12931.9</v>
      </c>
      <c r="F32" s="72">
        <v>17890</v>
      </c>
    </row>
    <row r="33" spans="1:6">
      <c r="A33" s="7">
        <v>2006</v>
      </c>
      <c r="B33" s="11">
        <v>314</v>
      </c>
      <c r="C33" s="125">
        <v>4416.6499999999996</v>
      </c>
      <c r="D33" s="50">
        <f>Table7[[#This Row],[Killed]]+Table7[[#This Row],[Adjusted Serious]]</f>
        <v>4730.6499999999996</v>
      </c>
      <c r="E33" s="11">
        <v>12395.3</v>
      </c>
      <c r="F33" s="72">
        <v>17269</v>
      </c>
    </row>
    <row r="34" spans="1:6">
      <c r="A34" s="7">
        <v>2007</v>
      </c>
      <c r="B34" s="11">
        <v>281</v>
      </c>
      <c r="C34" s="125">
        <v>4034.49</v>
      </c>
      <c r="D34" s="50">
        <f>Table7[[#This Row],[Killed]]+Table7[[#This Row],[Adjusted Serious]]</f>
        <v>4315.49</v>
      </c>
      <c r="E34" s="11">
        <v>11722.5</v>
      </c>
      <c r="F34" s="72">
        <v>16239</v>
      </c>
    </row>
    <row r="35" spans="1:6">
      <c r="A35" s="7">
        <v>2008</v>
      </c>
      <c r="B35" s="11">
        <v>270</v>
      </c>
      <c r="C35" s="125">
        <v>4137.42</v>
      </c>
      <c r="D35" s="50">
        <f>Table7[[#This Row],[Killed]]+Table7[[#This Row],[Adjusted Serious]]</f>
        <v>4407.42</v>
      </c>
      <c r="E35" s="11">
        <v>11123.6</v>
      </c>
      <c r="F35" s="72">
        <v>15592</v>
      </c>
    </row>
    <row r="36" spans="1:6">
      <c r="A36" s="7">
        <v>2009</v>
      </c>
      <c r="B36" s="11">
        <v>216</v>
      </c>
      <c r="C36" s="125">
        <v>3850.87</v>
      </c>
      <c r="D36" s="50">
        <f>Table7[[#This Row],[Killed]]+Table7[[#This Row],[Adjusted Serious]]</f>
        <v>4066.87</v>
      </c>
      <c r="E36" s="11">
        <v>10854.1</v>
      </c>
      <c r="F36" s="72">
        <v>15043</v>
      </c>
    </row>
    <row r="37" spans="1:6">
      <c r="A37" s="7">
        <v>2010</v>
      </c>
      <c r="B37" s="11">
        <v>208</v>
      </c>
      <c r="C37" s="125">
        <v>3331</v>
      </c>
      <c r="D37" s="50">
        <f>Table7[[#This Row],[Killed]]+Table7[[#This Row],[Adjusted Serious]]</f>
        <v>3539</v>
      </c>
      <c r="E37" s="11">
        <v>9785</v>
      </c>
      <c r="F37" s="72">
        <v>13338</v>
      </c>
    </row>
    <row r="38" spans="1:6">
      <c r="A38" s="7">
        <v>2011</v>
      </c>
      <c r="B38" s="11">
        <v>185</v>
      </c>
      <c r="C38" s="125">
        <v>3195.99</v>
      </c>
      <c r="D38" s="50">
        <f>Table7[[#This Row],[Killed]]+Table7[[#This Row],[Adjusted Serious]]</f>
        <v>3380.99</v>
      </c>
      <c r="E38" s="11">
        <v>9373</v>
      </c>
      <c r="F38" s="72">
        <v>12785</v>
      </c>
    </row>
    <row r="39" spans="1:6">
      <c r="A39" s="7">
        <v>2012</v>
      </c>
      <c r="B39" s="11">
        <v>176</v>
      </c>
      <c r="C39" s="125">
        <v>3299.67</v>
      </c>
      <c r="D39" s="50">
        <f>Table7[[#This Row],[Killed]]+Table7[[#This Row],[Adjusted Serious]]</f>
        <v>3475.67</v>
      </c>
      <c r="E39" s="11">
        <v>9098.2999999999993</v>
      </c>
      <c r="F39" s="72">
        <v>12712</v>
      </c>
    </row>
    <row r="40" spans="1:6">
      <c r="A40" s="7">
        <v>2013</v>
      </c>
      <c r="B40" s="11">
        <v>172</v>
      </c>
      <c r="C40" s="125">
        <v>2903.82</v>
      </c>
      <c r="D40" s="50">
        <f>Table7[[#This Row],[Killed]]+Table7[[#This Row],[Adjusted Serious]]</f>
        <v>3075.82</v>
      </c>
      <c r="E40" s="11">
        <v>8389.2000000000007</v>
      </c>
      <c r="F40" s="72">
        <v>11492</v>
      </c>
    </row>
    <row r="41" spans="1:6">
      <c r="A41" s="7">
        <v>2014</v>
      </c>
      <c r="B41" s="11">
        <v>203</v>
      </c>
      <c r="C41" s="125">
        <v>2903.65</v>
      </c>
      <c r="D41" s="50">
        <f>Table7[[#This Row],[Killed]]+Table7[[#This Row],[Adjusted Serious]]</f>
        <v>3106.65</v>
      </c>
      <c r="E41" s="11">
        <v>8123.3</v>
      </c>
      <c r="F41" s="72">
        <v>11302</v>
      </c>
    </row>
    <row r="42" spans="1:6">
      <c r="A42" s="7">
        <v>2015</v>
      </c>
      <c r="B42" s="11">
        <v>168</v>
      </c>
      <c r="C42" s="125">
        <v>2795.05</v>
      </c>
      <c r="D42" s="50">
        <f>Table7[[#This Row],[Killed]]+Table7[[#This Row],[Adjusted Serious]]</f>
        <v>2963.05</v>
      </c>
      <c r="E42" s="11">
        <v>7975.9</v>
      </c>
      <c r="F42" s="72">
        <v>10977</v>
      </c>
    </row>
    <row r="43" spans="1:6">
      <c r="A43" s="7">
        <v>2016</v>
      </c>
      <c r="B43" s="11">
        <v>191</v>
      </c>
      <c r="C43" s="125">
        <v>2866.71</v>
      </c>
      <c r="D43" s="50">
        <f>Table7[[#This Row],[Killed]]+Table7[[#This Row],[Adjusted Serious]]</f>
        <v>3057.71</v>
      </c>
      <c r="E43" s="11">
        <v>7806.3</v>
      </c>
      <c r="F43" s="72">
        <v>10898</v>
      </c>
    </row>
    <row r="44" spans="1:6">
      <c r="A44" s="7">
        <v>2017</v>
      </c>
      <c r="B44" s="11">
        <v>145</v>
      </c>
      <c r="C44" s="125">
        <v>2579.69</v>
      </c>
      <c r="D44" s="50">
        <f>Table7[[#This Row],[Killed]]+Table7[[#This Row],[Adjusted Serious]]</f>
        <v>2724.69</v>
      </c>
      <c r="E44" s="11">
        <v>6630.3</v>
      </c>
      <c r="F44" s="72">
        <v>9433</v>
      </c>
    </row>
    <row r="45" spans="1:6">
      <c r="A45" s="7">
        <v>2018</v>
      </c>
      <c r="B45" s="11">
        <v>161</v>
      </c>
      <c r="C45" s="125">
        <v>2503.71</v>
      </c>
      <c r="D45" s="50">
        <f>Table7[[#This Row],[Killed]]+Table7[[#This Row],[Adjusted Serious]]</f>
        <v>2664.71</v>
      </c>
      <c r="E45" s="11">
        <v>5711.3</v>
      </c>
      <c r="F45" s="72">
        <v>8424</v>
      </c>
    </row>
    <row r="46" spans="1:6">
      <c r="A46" s="7">
        <v>2019</v>
      </c>
      <c r="B46" s="11">
        <v>164</v>
      </c>
      <c r="C46" s="125">
        <v>2385.06</v>
      </c>
      <c r="D46" s="50">
        <f>Table7[[#This Row],[Killed]]+Table7[[#This Row],[Adjusted Serious]]</f>
        <v>2549.06</v>
      </c>
      <c r="E46" s="11">
        <v>4942.8999999999996</v>
      </c>
      <c r="F46" s="72">
        <v>7705</v>
      </c>
    </row>
    <row r="47" spans="1:6">
      <c r="A47" s="132">
        <v>2020</v>
      </c>
      <c r="B47" s="11">
        <v>141</v>
      </c>
      <c r="C47" s="125">
        <v>1538</v>
      </c>
      <c r="D47" s="50">
        <f>Table7[[#This Row],[Killed]]+Table7[[#This Row],[Adjusted Serious]]</f>
        <v>1679</v>
      </c>
      <c r="E47" s="11">
        <v>3386</v>
      </c>
      <c r="F47" s="72">
        <v>5065</v>
      </c>
    </row>
    <row r="48" spans="1:6">
      <c r="A48" s="132">
        <v>2021</v>
      </c>
      <c r="B48" s="11">
        <v>139</v>
      </c>
      <c r="C48" s="125">
        <v>1617</v>
      </c>
      <c r="D48" s="50">
        <f>Table7[[#This Row],[Killed]]+Table7[[#This Row],[Adjusted Serious]]</f>
        <v>1756</v>
      </c>
      <c r="E48" s="11">
        <v>3355</v>
      </c>
      <c r="F48" s="72">
        <v>5111</v>
      </c>
    </row>
    <row r="49" spans="1:6">
      <c r="A49" s="132" t="s">
        <v>256</v>
      </c>
      <c r="B49" s="11">
        <v>171</v>
      </c>
      <c r="C49" s="125">
        <v>1778</v>
      </c>
      <c r="D49" s="50">
        <f>Table7[[#This Row],[Killed]]+Table7[[#This Row],[Adjusted Serious]]</f>
        <v>1949</v>
      </c>
      <c r="E49" s="11">
        <v>3681</v>
      </c>
      <c r="F49" s="72">
        <v>5630</v>
      </c>
    </row>
    <row r="50" spans="1:6" ht="15" customHeight="1">
      <c r="A50" s="8" t="s">
        <v>255</v>
      </c>
      <c r="B50" s="11">
        <v>155</v>
      </c>
      <c r="C50" s="125">
        <v>1930</v>
      </c>
      <c r="D50" s="50">
        <f>Table7[[#This Row],[Killed]]+Table7[[#This Row],[Adjusted Serious]]</f>
        <v>2085</v>
      </c>
      <c r="E50" s="11">
        <v>3703</v>
      </c>
      <c r="F50" s="125">
        <v>5788</v>
      </c>
    </row>
    <row r="51" spans="1:6" ht="32.25" customHeight="1">
      <c r="A51" s="5" t="s">
        <v>177</v>
      </c>
      <c r="B51" s="50">
        <f>AVERAGE(B41:B45)</f>
        <v>173.6</v>
      </c>
      <c r="C51" s="50">
        <f>AVERAGE(C41:C45)</f>
        <v>2729.7620000000002</v>
      </c>
      <c r="D51" s="50">
        <f>AVERAGE(D41:D45)</f>
        <v>2903.3620000000001</v>
      </c>
      <c r="E51" s="50">
        <f>AVERAGE(E41:E45)</f>
        <v>7249.42</v>
      </c>
      <c r="F51" s="157">
        <f>AVERAGE(F41:F45)</f>
        <v>10206.799999999999</v>
      </c>
    </row>
    <row r="52" spans="1:6" ht="27.75" customHeight="1">
      <c r="A52" s="5" t="s">
        <v>259</v>
      </c>
      <c r="B52" s="49">
        <f>(B50-B49)/B49</f>
        <v>-9.3567251461988299E-2</v>
      </c>
      <c r="C52" s="49">
        <f t="shared" ref="C52:F52" si="0">(C50-C49)/C49</f>
        <v>8.5489313835770533E-2</v>
      </c>
      <c r="D52" s="49">
        <f t="shared" si="0"/>
        <v>6.9779374037968189E-2</v>
      </c>
      <c r="E52" s="49">
        <f t="shared" si="0"/>
        <v>5.9766367834827496E-3</v>
      </c>
      <c r="F52" s="49">
        <f t="shared" si="0"/>
        <v>2.8063943161634103E-2</v>
      </c>
    </row>
    <row r="53" spans="1:6" ht="29">
      <c r="A53" s="5" t="s">
        <v>260</v>
      </c>
      <c r="B53" s="49">
        <f>(B50-B51)/B51</f>
        <v>-0.10714285714285711</v>
      </c>
      <c r="C53" s="49">
        <f t="shared" ref="C53:F53" si="1">(C50-C51)/C51</f>
        <v>-0.29297865528203559</v>
      </c>
      <c r="D53" s="49">
        <f t="shared" si="1"/>
        <v>-0.28186702174926864</v>
      </c>
      <c r="E53" s="49">
        <f t="shared" si="1"/>
        <v>-0.48920051535157294</v>
      </c>
      <c r="F53" s="49">
        <f t="shared" si="1"/>
        <v>-0.43292706822902377</v>
      </c>
    </row>
  </sheetData>
  <phoneticPr fontId="38" type="noConversion"/>
  <pageMargins left="0.7" right="0.7" top="0.75" bottom="0.75" header="0.3" footer="0.3"/>
  <pageSetup paperSize="9" scale="54"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6"/>
  <sheetViews>
    <sheetView zoomScaleNormal="100" workbookViewId="0">
      <selection activeCell="C25" sqref="C25"/>
    </sheetView>
  </sheetViews>
  <sheetFormatPr defaultColWidth="9.1796875" defaultRowHeight="14.5"/>
  <cols>
    <col min="1" max="1" width="21" style="74" customWidth="1"/>
    <col min="2" max="16384" width="9.1796875" style="74"/>
  </cols>
  <sheetData>
    <row r="1" spans="1:21" ht="18.5">
      <c r="A1" s="76" t="s">
        <v>261</v>
      </c>
    </row>
    <row r="2" spans="1:21">
      <c r="A2" s="24" t="s">
        <v>173</v>
      </c>
    </row>
    <row r="3" spans="1:21" ht="58">
      <c r="B3" s="75" t="s">
        <v>142</v>
      </c>
      <c r="C3" s="75" t="s">
        <v>143</v>
      </c>
      <c r="D3" s="75" t="s">
        <v>144</v>
      </c>
      <c r="E3" s="75" t="s">
        <v>145</v>
      </c>
      <c r="F3" s="75" t="s">
        <v>146</v>
      </c>
    </row>
    <row r="4" spans="1:21">
      <c r="A4" s="7" t="s">
        <v>178</v>
      </c>
      <c r="B4" s="69">
        <f>AVERAGE(B15:B19)</f>
        <v>2729.7620000000002</v>
      </c>
      <c r="C4" s="69">
        <f t="shared" ref="C4:F4" si="0">AVERAGE(C15:C19)</f>
        <v>7249.42</v>
      </c>
      <c r="D4" s="69">
        <f t="shared" si="0"/>
        <v>1627.6</v>
      </c>
      <c r="E4" s="69">
        <f t="shared" si="0"/>
        <v>8351.6</v>
      </c>
      <c r="F4" s="69">
        <f t="shared" si="0"/>
        <v>9979.2000000000007</v>
      </c>
    </row>
    <row r="5" spans="1:21">
      <c r="A5" s="2">
        <v>2004</v>
      </c>
      <c r="B5" s="67">
        <v>4636.83</v>
      </c>
      <c r="C5" s="67">
        <v>13446.2</v>
      </c>
      <c r="D5" s="67">
        <v>2741</v>
      </c>
      <c r="E5" s="67">
        <v>15342</v>
      </c>
      <c r="F5" s="69">
        <f>SUM(D5:E5)</f>
        <v>18083</v>
      </c>
      <c r="H5" s="67"/>
      <c r="R5" s="67"/>
      <c r="S5" s="67"/>
      <c r="T5" s="67"/>
      <c r="U5" s="67"/>
    </row>
    <row r="6" spans="1:21">
      <c r="A6" s="2">
        <v>2005</v>
      </c>
      <c r="B6" s="67">
        <v>4542.13</v>
      </c>
      <c r="C6" s="67">
        <v>12931.9</v>
      </c>
      <c r="D6" s="67">
        <v>2643</v>
      </c>
      <c r="E6" s="67">
        <v>14831</v>
      </c>
      <c r="F6" s="69">
        <f t="shared" ref="F6:F24" si="1">SUM(D6:E6)</f>
        <v>17474</v>
      </c>
      <c r="R6" s="67"/>
      <c r="S6" s="67"/>
      <c r="T6" s="67"/>
      <c r="U6" s="67"/>
    </row>
    <row r="7" spans="1:21">
      <c r="A7" s="2">
        <v>2006</v>
      </c>
      <c r="B7" s="67">
        <v>4416.6499999999996</v>
      </c>
      <c r="C7" s="67">
        <v>12395.3</v>
      </c>
      <c r="D7" s="67">
        <v>2614</v>
      </c>
      <c r="E7" s="67">
        <v>14198</v>
      </c>
      <c r="F7" s="69">
        <f t="shared" si="1"/>
        <v>16812</v>
      </c>
      <c r="R7" s="67"/>
      <c r="S7" s="67"/>
      <c r="T7" s="67"/>
      <c r="U7" s="67"/>
    </row>
    <row r="8" spans="1:21">
      <c r="A8" s="2">
        <v>2007</v>
      </c>
      <c r="B8" s="67">
        <v>4034.49</v>
      </c>
      <c r="C8" s="67">
        <v>11722.5</v>
      </c>
      <c r="D8" s="67">
        <v>2364</v>
      </c>
      <c r="E8" s="67">
        <v>13393</v>
      </c>
      <c r="F8" s="69">
        <f t="shared" si="1"/>
        <v>15757</v>
      </c>
      <c r="R8" s="67"/>
      <c r="S8" s="67"/>
      <c r="T8" s="67"/>
      <c r="U8" s="67"/>
    </row>
    <row r="9" spans="1:21">
      <c r="A9" s="2">
        <v>2008</v>
      </c>
      <c r="B9" s="67">
        <v>4137.42</v>
      </c>
      <c r="C9" s="67">
        <v>11123.6</v>
      </c>
      <c r="D9" s="67">
        <v>2571</v>
      </c>
      <c r="E9" s="67">
        <v>12690</v>
      </c>
      <c r="F9" s="69">
        <f t="shared" si="1"/>
        <v>15261</v>
      </c>
      <c r="R9" s="67"/>
      <c r="S9" s="67"/>
      <c r="T9" s="67"/>
      <c r="U9" s="67"/>
    </row>
    <row r="10" spans="1:21">
      <c r="A10" s="2">
        <v>2009</v>
      </c>
      <c r="B10" s="67">
        <v>3850.87</v>
      </c>
      <c r="C10" s="67">
        <v>10854.1</v>
      </c>
      <c r="D10" s="67">
        <v>2281</v>
      </c>
      <c r="E10" s="67">
        <v>12424</v>
      </c>
      <c r="F10" s="69">
        <f t="shared" si="1"/>
        <v>14705</v>
      </c>
      <c r="R10" s="67"/>
      <c r="S10" s="67"/>
      <c r="T10" s="67"/>
      <c r="U10" s="67"/>
    </row>
    <row r="11" spans="1:21">
      <c r="A11" s="2">
        <v>2010</v>
      </c>
      <c r="B11" s="67">
        <v>3331</v>
      </c>
      <c r="C11" s="67">
        <v>9785</v>
      </c>
      <c r="D11" s="67">
        <v>1964</v>
      </c>
      <c r="E11" s="67">
        <v>11152</v>
      </c>
      <c r="F11" s="69">
        <f t="shared" si="1"/>
        <v>13116</v>
      </c>
      <c r="R11" s="67"/>
      <c r="S11" s="67"/>
      <c r="T11" s="67"/>
      <c r="U11" s="67"/>
    </row>
    <row r="12" spans="1:21">
      <c r="A12" s="2">
        <v>2011</v>
      </c>
      <c r="B12" s="67">
        <v>3195.99</v>
      </c>
      <c r="C12" s="67">
        <v>9373</v>
      </c>
      <c r="D12" s="67">
        <v>1871</v>
      </c>
      <c r="E12" s="67">
        <v>10698</v>
      </c>
      <c r="F12" s="69">
        <f t="shared" si="1"/>
        <v>12569</v>
      </c>
      <c r="R12" s="67"/>
      <c r="S12" s="67"/>
      <c r="T12" s="67"/>
      <c r="U12" s="67"/>
    </row>
    <row r="13" spans="1:21">
      <c r="A13" s="2">
        <v>2012</v>
      </c>
      <c r="B13" s="67">
        <v>3299.67</v>
      </c>
      <c r="C13" s="67">
        <v>9098.2999999999993</v>
      </c>
      <c r="D13" s="67">
        <v>1956</v>
      </c>
      <c r="E13" s="67">
        <v>10442</v>
      </c>
      <c r="F13" s="69">
        <f t="shared" si="1"/>
        <v>12398</v>
      </c>
      <c r="R13" s="67"/>
      <c r="S13" s="67"/>
      <c r="T13" s="67"/>
      <c r="U13" s="67"/>
    </row>
    <row r="14" spans="1:21">
      <c r="A14" s="2">
        <v>2013</v>
      </c>
      <c r="B14" s="67">
        <v>2903.82</v>
      </c>
      <c r="C14" s="67">
        <v>8389.2000000000007</v>
      </c>
      <c r="D14" s="67">
        <v>1662</v>
      </c>
      <c r="E14" s="67">
        <v>9631</v>
      </c>
      <c r="F14" s="69">
        <f t="shared" si="1"/>
        <v>11293</v>
      </c>
      <c r="R14" s="67"/>
      <c r="S14" s="67"/>
      <c r="T14" s="67"/>
      <c r="U14" s="67"/>
    </row>
    <row r="15" spans="1:21">
      <c r="A15" s="2">
        <v>2014</v>
      </c>
      <c r="B15" s="67">
        <v>2903.65</v>
      </c>
      <c r="C15" s="67">
        <v>8123.3</v>
      </c>
      <c r="D15" s="67">
        <v>1691</v>
      </c>
      <c r="E15" s="67">
        <v>9336</v>
      </c>
      <c r="F15" s="69">
        <f t="shared" si="1"/>
        <v>11027</v>
      </c>
      <c r="R15" s="67"/>
      <c r="S15" s="67"/>
      <c r="T15" s="67"/>
      <c r="U15" s="67"/>
    </row>
    <row r="16" spans="1:21">
      <c r="A16" s="2">
        <v>2015</v>
      </c>
      <c r="B16" s="67">
        <v>2795.05</v>
      </c>
      <c r="C16" s="67">
        <v>7975.9</v>
      </c>
      <c r="D16" s="67">
        <v>1597</v>
      </c>
      <c r="E16" s="67">
        <v>9174</v>
      </c>
      <c r="F16" s="69">
        <f t="shared" si="1"/>
        <v>10771</v>
      </c>
      <c r="R16" s="67"/>
      <c r="S16" s="67"/>
      <c r="T16" s="67"/>
      <c r="U16" s="67"/>
    </row>
    <row r="17" spans="1:21">
      <c r="A17" s="2">
        <v>2016</v>
      </c>
      <c r="B17" s="67">
        <v>2866.71</v>
      </c>
      <c r="C17" s="67">
        <v>7806.3</v>
      </c>
      <c r="D17" s="67">
        <v>1693</v>
      </c>
      <c r="E17" s="67">
        <v>8980</v>
      </c>
      <c r="F17" s="69">
        <f t="shared" si="1"/>
        <v>10673</v>
      </c>
      <c r="R17" s="67"/>
      <c r="S17" s="67"/>
      <c r="T17" s="67"/>
      <c r="U17" s="67"/>
    </row>
    <row r="18" spans="1:21">
      <c r="A18" s="2">
        <v>2017</v>
      </c>
      <c r="B18" s="67">
        <v>2579.69</v>
      </c>
      <c r="C18" s="67">
        <v>6630.3</v>
      </c>
      <c r="D18" s="67">
        <v>1577</v>
      </c>
      <c r="E18" s="67">
        <v>7633</v>
      </c>
      <c r="F18" s="69">
        <f t="shared" si="1"/>
        <v>9210</v>
      </c>
      <c r="R18" s="67"/>
      <c r="S18" s="67"/>
      <c r="T18" s="67"/>
      <c r="U18" s="67"/>
    </row>
    <row r="19" spans="1:21">
      <c r="A19" s="2">
        <v>2018</v>
      </c>
      <c r="B19" s="67">
        <v>2503.71</v>
      </c>
      <c r="C19" s="67">
        <v>5711.3</v>
      </c>
      <c r="D19" s="67">
        <v>1580</v>
      </c>
      <c r="E19" s="67">
        <v>6635</v>
      </c>
      <c r="F19" s="69">
        <f t="shared" si="1"/>
        <v>8215</v>
      </c>
      <c r="R19" s="67"/>
      <c r="S19" s="67"/>
      <c r="T19" s="67"/>
      <c r="U19" s="67"/>
    </row>
    <row r="20" spans="1:21">
      <c r="A20" s="2">
        <v>2019</v>
      </c>
      <c r="B20" s="67">
        <v>2385.06</v>
      </c>
      <c r="C20" s="67">
        <v>4942.8999999999996</v>
      </c>
      <c r="D20" s="67">
        <v>1842</v>
      </c>
      <c r="E20" s="67">
        <v>5486</v>
      </c>
      <c r="F20" s="69">
        <f t="shared" si="1"/>
        <v>7328</v>
      </c>
      <c r="R20" s="67"/>
      <c r="S20" s="67"/>
      <c r="T20" s="67"/>
      <c r="U20" s="67"/>
    </row>
    <row r="21" spans="1:21">
      <c r="A21" s="2">
        <v>2020</v>
      </c>
      <c r="B21" s="67">
        <v>1538</v>
      </c>
      <c r="C21" s="67">
        <v>3386</v>
      </c>
      <c r="D21" s="67">
        <v>1538</v>
      </c>
      <c r="E21" s="67">
        <v>3386</v>
      </c>
      <c r="F21" s="69">
        <f t="shared" si="1"/>
        <v>4924</v>
      </c>
      <c r="R21" s="67"/>
      <c r="S21" s="67"/>
      <c r="T21" s="67"/>
      <c r="U21" s="67"/>
    </row>
    <row r="22" spans="1:21">
      <c r="A22" s="2">
        <v>2021</v>
      </c>
      <c r="B22" s="67">
        <v>1617</v>
      </c>
      <c r="C22" s="67">
        <v>3355</v>
      </c>
      <c r="D22" s="67">
        <v>1617</v>
      </c>
      <c r="E22" s="67">
        <v>3355</v>
      </c>
      <c r="F22" s="69">
        <f t="shared" si="1"/>
        <v>4972</v>
      </c>
      <c r="R22" s="67"/>
      <c r="S22" s="67"/>
      <c r="T22" s="67"/>
      <c r="U22" s="67"/>
    </row>
    <row r="23" spans="1:21">
      <c r="A23" s="2">
        <v>2022</v>
      </c>
      <c r="B23" s="67">
        <v>1778</v>
      </c>
      <c r="C23" s="67">
        <v>3681</v>
      </c>
      <c r="D23" s="67">
        <v>1778</v>
      </c>
      <c r="E23" s="67">
        <v>3681</v>
      </c>
      <c r="F23" s="69">
        <f t="shared" si="1"/>
        <v>5459</v>
      </c>
      <c r="R23" s="67"/>
      <c r="S23" s="67"/>
      <c r="T23" s="67"/>
      <c r="U23" s="67"/>
    </row>
    <row r="24" spans="1:21">
      <c r="A24" s="2">
        <v>2023</v>
      </c>
      <c r="B24" s="67">
        <v>1930</v>
      </c>
      <c r="C24" s="67">
        <v>3703</v>
      </c>
      <c r="D24" s="67">
        <v>1930</v>
      </c>
      <c r="E24" s="67">
        <v>3703</v>
      </c>
      <c r="F24" s="69">
        <f t="shared" si="1"/>
        <v>5633</v>
      </c>
      <c r="R24" s="67"/>
      <c r="S24" s="67"/>
      <c r="T24" s="67"/>
      <c r="U24" s="67"/>
    </row>
    <row r="25" spans="1:21" ht="16.5" customHeight="1">
      <c r="A25" s="8" t="s">
        <v>257</v>
      </c>
      <c r="B25" s="68">
        <f>(B24-B23)/B23*100</f>
        <v>8.5489313835770542</v>
      </c>
      <c r="C25" s="68">
        <f t="shared" ref="C25:F25" si="2">(C24-C23)/C23*100</f>
        <v>0.59766367834827494</v>
      </c>
      <c r="D25" s="68">
        <f t="shared" si="2"/>
        <v>8.5489313835770542</v>
      </c>
      <c r="E25" s="68">
        <f t="shared" si="2"/>
        <v>0.59766367834827494</v>
      </c>
      <c r="F25" s="68">
        <f t="shared" si="2"/>
        <v>3.1873969591500275</v>
      </c>
    </row>
    <row r="26" spans="1:21" ht="28.5" customHeight="1">
      <c r="A26" s="8" t="s">
        <v>258</v>
      </c>
      <c r="B26" s="68">
        <f>(B24-B4)/B4*100</f>
        <v>-29.297865528203559</v>
      </c>
      <c r="C26" s="68">
        <f t="shared" ref="C26:F26" si="3">(C24-C4)/C4*100</f>
        <v>-48.920051535157292</v>
      </c>
      <c r="D26" s="68">
        <f t="shared" si="3"/>
        <v>18.57950356352913</v>
      </c>
      <c r="E26" s="68">
        <f t="shared" si="3"/>
        <v>-55.661190670051255</v>
      </c>
      <c r="F26" s="68">
        <f t="shared" si="3"/>
        <v>-43.552589385922722</v>
      </c>
    </row>
  </sheetData>
  <pageMargins left="0.7" right="0.7" top="0.75" bottom="0.75" header="0.3" footer="0.3"/>
  <pageSetup paperSize="9" scale="7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3"/>
  <sheetViews>
    <sheetView zoomScaleNormal="100" workbookViewId="0">
      <pane ySplit="4" topLeftCell="A5" activePane="bottomLeft" state="frozen"/>
      <selection pane="bottomLeft" activeCell="D21" sqref="D21"/>
    </sheetView>
  </sheetViews>
  <sheetFormatPr defaultRowHeight="14.5"/>
  <cols>
    <col min="1" max="1" width="23.7265625" customWidth="1"/>
    <col min="2" max="2" width="24.453125" customWidth="1"/>
    <col min="3" max="3" width="17.26953125" customWidth="1"/>
    <col min="4" max="4" width="15.7265625" customWidth="1"/>
    <col min="5" max="5" width="10.54296875" customWidth="1"/>
    <col min="6" max="6" width="16.1796875" customWidth="1"/>
    <col min="7" max="7" width="17.7265625" customWidth="1"/>
    <col min="8" max="8" width="18" customWidth="1"/>
    <col min="9" max="9" width="16.26953125" customWidth="1"/>
    <col min="10" max="10" width="16" customWidth="1"/>
    <col min="11" max="11" width="10.1796875" customWidth="1"/>
  </cols>
  <sheetData>
    <row r="1" spans="1:11" ht="19.5" customHeight="1">
      <c r="A1" s="63" t="s">
        <v>264</v>
      </c>
    </row>
    <row r="2" spans="1:11" ht="19.5" customHeight="1">
      <c r="A2" s="24" t="s">
        <v>173</v>
      </c>
    </row>
    <row r="3" spans="1:11" ht="19.5" customHeight="1">
      <c r="A3" s="70" t="s">
        <v>150</v>
      </c>
    </row>
    <row r="4" spans="1:11" ht="45.75" customHeight="1">
      <c r="A4" s="8" t="s">
        <v>17</v>
      </c>
      <c r="B4" s="8" t="s">
        <v>3</v>
      </c>
      <c r="C4" s="8" t="s">
        <v>14</v>
      </c>
      <c r="D4" s="8" t="s">
        <v>180</v>
      </c>
      <c r="E4" s="8" t="s">
        <v>13</v>
      </c>
      <c r="F4" s="8" t="s">
        <v>75</v>
      </c>
      <c r="G4" s="8" t="s">
        <v>181</v>
      </c>
      <c r="H4" s="8" t="s">
        <v>76</v>
      </c>
      <c r="I4" s="8" t="s">
        <v>15</v>
      </c>
      <c r="J4" s="8" t="s">
        <v>182</v>
      </c>
      <c r="K4" s="8" t="s">
        <v>16</v>
      </c>
    </row>
    <row r="5" spans="1:11">
      <c r="A5" s="1" t="s">
        <v>6</v>
      </c>
      <c r="B5" s="6" t="s">
        <v>178</v>
      </c>
      <c r="C5" s="11">
        <v>29</v>
      </c>
      <c r="D5" s="11">
        <v>604</v>
      </c>
      <c r="E5" s="11">
        <v>1475.6</v>
      </c>
      <c r="F5" s="11">
        <v>12.4</v>
      </c>
      <c r="G5" s="11">
        <v>31.1</v>
      </c>
      <c r="H5" s="11">
        <v>67.8</v>
      </c>
      <c r="I5" s="11">
        <v>41.4</v>
      </c>
      <c r="J5" s="11">
        <v>635.1</v>
      </c>
      <c r="K5" s="72">
        <v>1543.4</v>
      </c>
    </row>
    <row r="6" spans="1:11">
      <c r="A6" s="1"/>
      <c r="B6" s="6">
        <v>2021</v>
      </c>
      <c r="C6" s="11">
        <v>23</v>
      </c>
      <c r="D6" s="11">
        <v>281</v>
      </c>
      <c r="E6" s="11">
        <v>718</v>
      </c>
      <c r="F6" s="11">
        <v>14</v>
      </c>
      <c r="G6" s="11">
        <v>19</v>
      </c>
      <c r="H6" s="11">
        <v>48</v>
      </c>
      <c r="I6" s="11">
        <v>37</v>
      </c>
      <c r="J6" s="11">
        <v>300</v>
      </c>
      <c r="K6" s="72">
        <v>766</v>
      </c>
    </row>
    <row r="7" spans="1:11">
      <c r="A7" s="1"/>
      <c r="B7" s="6">
        <v>2022</v>
      </c>
      <c r="C7" s="11">
        <v>19</v>
      </c>
      <c r="D7" s="11">
        <v>341</v>
      </c>
      <c r="E7" s="11">
        <v>854</v>
      </c>
      <c r="F7" s="11">
        <v>15</v>
      </c>
      <c r="G7" s="11">
        <v>27</v>
      </c>
      <c r="H7" s="11">
        <v>61</v>
      </c>
      <c r="I7" s="11">
        <v>34</v>
      </c>
      <c r="J7" s="11">
        <v>368</v>
      </c>
      <c r="K7" s="72">
        <v>915</v>
      </c>
    </row>
    <row r="8" spans="1:11">
      <c r="A8" s="1"/>
      <c r="B8" s="6" t="s">
        <v>265</v>
      </c>
      <c r="C8" s="11">
        <v>37</v>
      </c>
      <c r="D8" s="11">
        <v>398</v>
      </c>
      <c r="E8" s="11">
        <v>876</v>
      </c>
      <c r="F8" s="11">
        <v>10</v>
      </c>
      <c r="G8" s="11">
        <v>31</v>
      </c>
      <c r="H8" s="11">
        <v>63</v>
      </c>
      <c r="I8" s="11">
        <v>47</v>
      </c>
      <c r="J8" s="11">
        <v>429</v>
      </c>
      <c r="K8" s="72">
        <v>939</v>
      </c>
    </row>
    <row r="9" spans="1:11">
      <c r="A9" s="1"/>
      <c r="B9" s="6" t="s">
        <v>266</v>
      </c>
      <c r="C9" s="49" t="str">
        <f t="shared" ref="C9:K9" si="0">IF(C7&gt;$F$72,(C8-C7)/C7,$F$73)</f>
        <v>[sample too small]</v>
      </c>
      <c r="D9" s="49">
        <f t="shared" si="0"/>
        <v>0.16715542521994134</v>
      </c>
      <c r="E9" s="49">
        <f t="shared" si="0"/>
        <v>2.576112412177986E-2</v>
      </c>
      <c r="F9" s="49" t="str">
        <f t="shared" si="0"/>
        <v>[sample too small]</v>
      </c>
      <c r="G9" s="49" t="str">
        <f t="shared" si="0"/>
        <v>[sample too small]</v>
      </c>
      <c r="H9" s="49">
        <f t="shared" si="0"/>
        <v>3.2786885245901641E-2</v>
      </c>
      <c r="I9" s="49" t="str">
        <f t="shared" si="0"/>
        <v>[sample too small]</v>
      </c>
      <c r="J9" s="49">
        <f t="shared" si="0"/>
        <v>0.16576086956521738</v>
      </c>
      <c r="K9" s="49">
        <f t="shared" si="0"/>
        <v>2.6229508196721311E-2</v>
      </c>
    </row>
    <row r="10" spans="1:11">
      <c r="A10" s="1"/>
      <c r="B10" s="6" t="s">
        <v>179</v>
      </c>
      <c r="C10" s="49" t="str">
        <f t="shared" ref="C10:K10" si="1">IF(C5&gt;$F$72,(C8-C5)/C5,$F$73)</f>
        <v>[sample too small]</v>
      </c>
      <c r="D10" s="49">
        <f t="shared" si="1"/>
        <v>-0.34105960264900664</v>
      </c>
      <c r="E10" s="49">
        <f t="shared" si="1"/>
        <v>-0.40634318243426398</v>
      </c>
      <c r="F10" s="49" t="str">
        <f t="shared" si="1"/>
        <v>[sample too small]</v>
      </c>
      <c r="G10" s="49" t="str">
        <f t="shared" si="1"/>
        <v>[sample too small]</v>
      </c>
      <c r="H10" s="49">
        <f t="shared" si="1"/>
        <v>-7.0796460176991108E-2</v>
      </c>
      <c r="I10" s="49" t="str">
        <f t="shared" si="1"/>
        <v>[sample too small]</v>
      </c>
      <c r="J10" s="49">
        <f t="shared" si="1"/>
        <v>-0.32451582427964104</v>
      </c>
      <c r="K10" s="49">
        <f t="shared" si="1"/>
        <v>-0.39160295451600369</v>
      </c>
    </row>
    <row r="11" spans="1:11" ht="27" customHeight="1">
      <c r="A11" s="1" t="s">
        <v>7</v>
      </c>
      <c r="B11" s="6" t="s">
        <v>178</v>
      </c>
      <c r="C11" s="11">
        <v>2.6</v>
      </c>
      <c r="D11" s="72">
        <v>224</v>
      </c>
      <c r="E11" s="11">
        <v>670.2</v>
      </c>
      <c r="F11" s="11">
        <v>3.8</v>
      </c>
      <c r="G11" s="11">
        <v>50.6</v>
      </c>
      <c r="H11" s="11">
        <v>99.4</v>
      </c>
      <c r="I11" s="11">
        <v>6.4</v>
      </c>
      <c r="J11" s="72">
        <v>274.60000000000002</v>
      </c>
      <c r="K11" s="72">
        <v>769.6</v>
      </c>
    </row>
    <row r="12" spans="1:11">
      <c r="A12" s="1"/>
      <c r="B12" s="6">
        <v>2021</v>
      </c>
      <c r="C12" s="11">
        <v>3</v>
      </c>
      <c r="D12" s="72">
        <v>158</v>
      </c>
      <c r="E12" s="11">
        <v>423</v>
      </c>
      <c r="F12" s="11">
        <v>6</v>
      </c>
      <c r="G12" s="11">
        <v>39</v>
      </c>
      <c r="H12" s="11">
        <v>88</v>
      </c>
      <c r="I12" s="11">
        <v>9</v>
      </c>
      <c r="J12" s="72">
        <v>197</v>
      </c>
      <c r="K12" s="72">
        <v>511</v>
      </c>
    </row>
    <row r="13" spans="1:11">
      <c r="A13" s="1"/>
      <c r="B13" s="6">
        <v>2022</v>
      </c>
      <c r="C13" s="11">
        <v>1</v>
      </c>
      <c r="D13" s="72">
        <v>149</v>
      </c>
      <c r="E13" s="11">
        <v>419</v>
      </c>
      <c r="F13" s="11">
        <v>1</v>
      </c>
      <c r="G13" s="11">
        <v>31</v>
      </c>
      <c r="H13" s="11">
        <v>61</v>
      </c>
      <c r="I13" s="11">
        <v>2</v>
      </c>
      <c r="J13" s="72">
        <v>180</v>
      </c>
      <c r="K13" s="72">
        <v>480</v>
      </c>
    </row>
    <row r="14" spans="1:11">
      <c r="A14" s="1"/>
      <c r="B14" s="6" t="s">
        <v>265</v>
      </c>
      <c r="C14" s="11">
        <v>3</v>
      </c>
      <c r="D14" s="72">
        <v>128</v>
      </c>
      <c r="E14" s="11">
        <v>340</v>
      </c>
      <c r="F14" s="11">
        <v>4</v>
      </c>
      <c r="G14" s="11">
        <v>30</v>
      </c>
      <c r="H14" s="11">
        <v>64</v>
      </c>
      <c r="I14" s="11">
        <v>7</v>
      </c>
      <c r="J14" s="72">
        <v>158</v>
      </c>
      <c r="K14" s="72">
        <v>404</v>
      </c>
    </row>
    <row r="15" spans="1:11">
      <c r="A15" s="1"/>
      <c r="B15" s="6" t="s">
        <v>266</v>
      </c>
      <c r="C15" s="49" t="str">
        <f t="shared" ref="C15:K15" si="2">IF(C13&gt;$F$72,(C14-C13)/C13,$F$73)</f>
        <v>[sample too small]</v>
      </c>
      <c r="D15" s="49">
        <f t="shared" si="2"/>
        <v>-0.14093959731543623</v>
      </c>
      <c r="E15" s="49">
        <f t="shared" si="2"/>
        <v>-0.18854415274463007</v>
      </c>
      <c r="F15" s="49" t="str">
        <f t="shared" si="2"/>
        <v>[sample too small]</v>
      </c>
      <c r="G15" s="49" t="str">
        <f t="shared" si="2"/>
        <v>[sample too small]</v>
      </c>
      <c r="H15" s="49">
        <f t="shared" si="2"/>
        <v>4.9180327868852458E-2</v>
      </c>
      <c r="I15" s="49" t="str">
        <f t="shared" si="2"/>
        <v>[sample too small]</v>
      </c>
      <c r="J15" s="49">
        <f t="shared" si="2"/>
        <v>-0.12222222222222222</v>
      </c>
      <c r="K15" s="49">
        <f t="shared" si="2"/>
        <v>-0.15833333333333333</v>
      </c>
    </row>
    <row r="16" spans="1:11">
      <c r="A16" s="1"/>
      <c r="B16" s="6" t="s">
        <v>179</v>
      </c>
      <c r="C16" s="49" t="str">
        <f t="shared" ref="C16:K16" si="3">IF(C11&gt;$F$72,(C14-C11)/C11,$F$73)</f>
        <v>[sample too small]</v>
      </c>
      <c r="D16" s="49">
        <f t="shared" si="3"/>
        <v>-0.42857142857142855</v>
      </c>
      <c r="E16" s="49">
        <f t="shared" si="3"/>
        <v>-0.49268874962697706</v>
      </c>
      <c r="F16" s="49" t="str">
        <f t="shared" si="3"/>
        <v>[sample too small]</v>
      </c>
      <c r="G16" s="49">
        <f t="shared" si="3"/>
        <v>-0.40711462450592889</v>
      </c>
      <c r="H16" s="49">
        <f t="shared" si="3"/>
        <v>-0.35613682092555338</v>
      </c>
      <c r="I16" s="49" t="str">
        <f t="shared" si="3"/>
        <v>[sample too small]</v>
      </c>
      <c r="J16" s="49">
        <f t="shared" si="3"/>
        <v>-0.42461762563729066</v>
      </c>
      <c r="K16" s="49">
        <f t="shared" si="3"/>
        <v>-0.47505197505197505</v>
      </c>
    </row>
    <row r="17" spans="1:11" ht="30" customHeight="1">
      <c r="A17" s="1" t="s">
        <v>8</v>
      </c>
      <c r="B17" s="6" t="s">
        <v>178</v>
      </c>
      <c r="C17" s="11">
        <v>4.8</v>
      </c>
      <c r="D17" s="72">
        <v>173.2</v>
      </c>
      <c r="E17" s="11">
        <v>369.8</v>
      </c>
      <c r="F17" s="11">
        <v>25</v>
      </c>
      <c r="G17" s="11">
        <v>218</v>
      </c>
      <c r="H17" s="11">
        <v>336.2</v>
      </c>
      <c r="I17" s="11">
        <v>29.8</v>
      </c>
      <c r="J17" s="72">
        <v>391.1</v>
      </c>
      <c r="K17" s="72">
        <v>706</v>
      </c>
    </row>
    <row r="18" spans="1:11">
      <c r="A18" s="1"/>
      <c r="B18" s="6">
        <v>2021</v>
      </c>
      <c r="C18" s="11">
        <v>5</v>
      </c>
      <c r="D18" s="72">
        <v>108</v>
      </c>
      <c r="E18" s="11">
        <v>198</v>
      </c>
      <c r="F18" s="11">
        <v>25</v>
      </c>
      <c r="G18" s="11">
        <v>169</v>
      </c>
      <c r="H18" s="11">
        <v>258</v>
      </c>
      <c r="I18" s="11">
        <v>30</v>
      </c>
      <c r="J18" s="72">
        <v>277</v>
      </c>
      <c r="K18" s="72">
        <v>456</v>
      </c>
    </row>
    <row r="19" spans="1:11">
      <c r="A19" s="1"/>
      <c r="B19" s="6">
        <v>2022</v>
      </c>
      <c r="C19" s="11">
        <v>3</v>
      </c>
      <c r="D19" s="72">
        <v>114</v>
      </c>
      <c r="E19" s="11">
        <v>208</v>
      </c>
      <c r="F19" s="11">
        <v>22</v>
      </c>
      <c r="G19" s="11">
        <v>166</v>
      </c>
      <c r="H19" s="11">
        <v>259</v>
      </c>
      <c r="I19" s="11">
        <v>25</v>
      </c>
      <c r="J19" s="72">
        <v>280</v>
      </c>
      <c r="K19" s="72">
        <v>467</v>
      </c>
    </row>
    <row r="20" spans="1:11">
      <c r="A20" s="1"/>
      <c r="B20" s="6" t="s">
        <v>265</v>
      </c>
      <c r="C20" s="169">
        <v>0</v>
      </c>
      <c r="D20" s="72">
        <v>123</v>
      </c>
      <c r="E20" s="11">
        <v>220</v>
      </c>
      <c r="F20" s="11">
        <v>26</v>
      </c>
      <c r="G20" s="11">
        <v>169</v>
      </c>
      <c r="H20" s="11">
        <v>253</v>
      </c>
      <c r="I20" s="11">
        <v>26</v>
      </c>
      <c r="J20" s="72">
        <v>292</v>
      </c>
      <c r="K20" s="72">
        <v>473</v>
      </c>
    </row>
    <row r="21" spans="1:11">
      <c r="A21" s="1"/>
      <c r="B21" s="6" t="s">
        <v>266</v>
      </c>
      <c r="C21" s="49" t="str">
        <f t="shared" ref="C21:K21" si="4">IF(C19&gt;$F$72,(C20-C19)/C19,$F$73)</f>
        <v>[sample too small]</v>
      </c>
      <c r="D21" s="49">
        <f t="shared" si="4"/>
        <v>7.8947368421052627E-2</v>
      </c>
      <c r="E21" s="49">
        <f t="shared" si="4"/>
        <v>5.7692307692307696E-2</v>
      </c>
      <c r="F21" s="49" t="str">
        <f t="shared" si="4"/>
        <v>[sample too small]</v>
      </c>
      <c r="G21" s="49">
        <f t="shared" si="4"/>
        <v>1.8072289156626505E-2</v>
      </c>
      <c r="H21" s="49">
        <f t="shared" si="4"/>
        <v>-2.3166023166023165E-2</v>
      </c>
      <c r="I21" s="49" t="str">
        <f t="shared" si="4"/>
        <v>[sample too small]</v>
      </c>
      <c r="J21" s="49">
        <f t="shared" si="4"/>
        <v>4.2857142857142858E-2</v>
      </c>
      <c r="K21" s="49">
        <f t="shared" si="4"/>
        <v>1.284796573875803E-2</v>
      </c>
    </row>
    <row r="22" spans="1:11">
      <c r="A22" s="1"/>
      <c r="B22" s="6" t="s">
        <v>179</v>
      </c>
      <c r="C22" s="49" t="str">
        <f t="shared" ref="C22:K22" si="5">IF(C17&gt;$F$72,(C20-C17)/C17,$F$73)</f>
        <v>[sample too small]</v>
      </c>
      <c r="D22" s="49">
        <f t="shared" si="5"/>
        <v>-0.289838337182448</v>
      </c>
      <c r="E22" s="49">
        <f t="shared" si="5"/>
        <v>-0.40508382909680912</v>
      </c>
      <c r="F22" s="49" t="str">
        <f t="shared" si="5"/>
        <v>[sample too small]</v>
      </c>
      <c r="G22" s="49">
        <f t="shared" si="5"/>
        <v>-0.22477064220183487</v>
      </c>
      <c r="H22" s="49">
        <f t="shared" si="5"/>
        <v>-0.24747174301011302</v>
      </c>
      <c r="I22" s="49" t="str">
        <f t="shared" si="5"/>
        <v>[sample too small]</v>
      </c>
      <c r="J22" s="49">
        <f t="shared" si="5"/>
        <v>-0.25338788033750964</v>
      </c>
      <c r="K22" s="49">
        <f t="shared" si="5"/>
        <v>-0.33002832861189801</v>
      </c>
    </row>
    <row r="23" spans="1:11" ht="30" customHeight="1">
      <c r="A23" s="1" t="s">
        <v>9</v>
      </c>
      <c r="B23" s="6" t="s">
        <v>178</v>
      </c>
      <c r="C23" s="11">
        <v>10.199999999999999</v>
      </c>
      <c r="D23" s="72">
        <v>389.6</v>
      </c>
      <c r="E23" s="11">
        <v>3049.4</v>
      </c>
      <c r="F23" s="11">
        <v>72.599999999999994</v>
      </c>
      <c r="G23" s="72">
        <v>831.2</v>
      </c>
      <c r="H23" s="11">
        <v>3148.2</v>
      </c>
      <c r="I23" s="11">
        <v>82.8</v>
      </c>
      <c r="J23" s="72">
        <v>1220.8</v>
      </c>
      <c r="K23" s="72">
        <v>6197.6</v>
      </c>
    </row>
    <row r="24" spans="1:11">
      <c r="A24" s="1"/>
      <c r="B24" s="6">
        <v>2021</v>
      </c>
      <c r="C24" s="11">
        <v>8</v>
      </c>
      <c r="D24" s="72">
        <v>260</v>
      </c>
      <c r="E24" s="11">
        <v>1253</v>
      </c>
      <c r="F24" s="11">
        <v>47</v>
      </c>
      <c r="G24" s="72">
        <v>451</v>
      </c>
      <c r="H24" s="11">
        <v>1661</v>
      </c>
      <c r="I24" s="11">
        <v>55</v>
      </c>
      <c r="J24" s="72">
        <v>711</v>
      </c>
      <c r="K24" s="72">
        <v>2914</v>
      </c>
    </row>
    <row r="25" spans="1:11">
      <c r="A25" s="1"/>
      <c r="B25" s="6">
        <v>2022</v>
      </c>
      <c r="C25" s="11">
        <v>20</v>
      </c>
      <c r="D25" s="72">
        <v>288</v>
      </c>
      <c r="E25" s="11">
        <v>1402</v>
      </c>
      <c r="F25" s="11">
        <v>78</v>
      </c>
      <c r="G25" s="72">
        <v>529</v>
      </c>
      <c r="H25" s="11">
        <v>1800</v>
      </c>
      <c r="I25" s="11">
        <v>98</v>
      </c>
      <c r="J25" s="72">
        <v>817</v>
      </c>
      <c r="K25" s="72">
        <v>3202</v>
      </c>
    </row>
    <row r="26" spans="1:11">
      <c r="A26" s="1"/>
      <c r="B26" s="6" t="s">
        <v>265</v>
      </c>
      <c r="C26" s="11">
        <v>11</v>
      </c>
      <c r="D26" s="72">
        <v>307</v>
      </c>
      <c r="E26" s="11">
        <v>1442</v>
      </c>
      <c r="F26" s="11">
        <v>50</v>
      </c>
      <c r="G26" s="72">
        <v>589</v>
      </c>
      <c r="H26" s="11">
        <v>1943</v>
      </c>
      <c r="I26" s="11">
        <v>61</v>
      </c>
      <c r="J26" s="72">
        <v>896</v>
      </c>
      <c r="K26" s="72">
        <v>3385</v>
      </c>
    </row>
    <row r="27" spans="1:11">
      <c r="A27" s="1"/>
      <c r="B27" s="6" t="s">
        <v>266</v>
      </c>
      <c r="C27" s="49" t="str">
        <f t="shared" ref="C27:K27" si="6">IF(C25&gt;$F$72,(C26-C25)/C25,$F$73)</f>
        <v>[sample too small]</v>
      </c>
      <c r="D27" s="49">
        <f t="shared" si="6"/>
        <v>6.5972222222222224E-2</v>
      </c>
      <c r="E27" s="49">
        <f t="shared" si="6"/>
        <v>2.8530670470756064E-2</v>
      </c>
      <c r="F27" s="49">
        <f t="shared" si="6"/>
        <v>-0.35897435897435898</v>
      </c>
      <c r="G27" s="49">
        <f t="shared" si="6"/>
        <v>0.11342155009451796</v>
      </c>
      <c r="H27" s="49">
        <f t="shared" si="6"/>
        <v>7.9444444444444443E-2</v>
      </c>
      <c r="I27" s="49">
        <f t="shared" si="6"/>
        <v>-0.37755102040816324</v>
      </c>
      <c r="J27" s="49">
        <f t="shared" si="6"/>
        <v>9.6695226438188495E-2</v>
      </c>
      <c r="K27" s="49">
        <f t="shared" si="6"/>
        <v>5.7151780137414114E-2</v>
      </c>
    </row>
    <row r="28" spans="1:11">
      <c r="A28" s="1"/>
      <c r="B28" s="6" t="s">
        <v>179</v>
      </c>
      <c r="C28" s="49" t="str">
        <f t="shared" ref="C28:K28" si="7">IF(C23&gt;$F$72,(C26-C23)/C23,$F$73)</f>
        <v>[sample too small]</v>
      </c>
      <c r="D28" s="49">
        <f t="shared" si="7"/>
        <v>-0.21201232032854214</v>
      </c>
      <c r="E28" s="49">
        <f t="shared" si="7"/>
        <v>-0.52712008919787501</v>
      </c>
      <c r="F28" s="49">
        <f t="shared" si="7"/>
        <v>-0.31129476584022031</v>
      </c>
      <c r="G28" s="49">
        <f t="shared" si="7"/>
        <v>-0.291385948026949</v>
      </c>
      <c r="H28" s="49">
        <f t="shared" si="7"/>
        <v>-0.38282192999174125</v>
      </c>
      <c r="I28" s="49">
        <f t="shared" si="7"/>
        <v>-0.26328502415458932</v>
      </c>
      <c r="J28" s="49">
        <f t="shared" si="7"/>
        <v>-0.26605504587155959</v>
      </c>
      <c r="K28" s="49">
        <f t="shared" si="7"/>
        <v>-0.45382083387117594</v>
      </c>
    </row>
    <row r="29" spans="1:11" ht="24.75" customHeight="1">
      <c r="A29" s="1" t="s">
        <v>10</v>
      </c>
      <c r="B29" s="6" t="s">
        <v>178</v>
      </c>
      <c r="C29" s="11">
        <v>0.8</v>
      </c>
      <c r="D29" s="72">
        <v>46</v>
      </c>
      <c r="E29" s="11">
        <v>245.8</v>
      </c>
      <c r="F29" s="11">
        <v>1</v>
      </c>
      <c r="G29" s="72">
        <v>17.5</v>
      </c>
      <c r="H29" s="11">
        <v>56.6</v>
      </c>
      <c r="I29" s="11">
        <v>1.8</v>
      </c>
      <c r="J29" s="72">
        <v>63.5</v>
      </c>
      <c r="K29" s="72">
        <v>302.39999999999998</v>
      </c>
    </row>
    <row r="30" spans="1:11">
      <c r="A30" s="1"/>
      <c r="B30" s="6">
        <v>2021</v>
      </c>
      <c r="C30" s="11">
        <v>2</v>
      </c>
      <c r="D30" s="72">
        <v>23</v>
      </c>
      <c r="E30" s="11">
        <v>74</v>
      </c>
      <c r="F30" s="169">
        <v>0</v>
      </c>
      <c r="G30" s="72">
        <v>4</v>
      </c>
      <c r="H30" s="11">
        <v>6</v>
      </c>
      <c r="I30" s="11">
        <v>2</v>
      </c>
      <c r="J30" s="72">
        <v>27</v>
      </c>
      <c r="K30" s="72">
        <v>80</v>
      </c>
    </row>
    <row r="31" spans="1:11">
      <c r="A31" s="1"/>
      <c r="B31" s="6">
        <v>2022</v>
      </c>
      <c r="C31" s="169">
        <v>0</v>
      </c>
      <c r="D31" s="72">
        <v>17</v>
      </c>
      <c r="E31" s="11">
        <v>83</v>
      </c>
      <c r="F31" s="169">
        <v>0</v>
      </c>
      <c r="G31" s="72">
        <v>3</v>
      </c>
      <c r="H31" s="11">
        <v>34</v>
      </c>
      <c r="I31" s="169">
        <v>0</v>
      </c>
      <c r="J31" s="72">
        <v>20</v>
      </c>
      <c r="K31" s="72">
        <v>117</v>
      </c>
    </row>
    <row r="32" spans="1:11">
      <c r="A32" s="1"/>
      <c r="B32" s="6" t="s">
        <v>265</v>
      </c>
      <c r="C32" s="169">
        <v>0</v>
      </c>
      <c r="D32" s="72">
        <v>37</v>
      </c>
      <c r="E32" s="11">
        <v>119</v>
      </c>
      <c r="F32" s="11">
        <v>1</v>
      </c>
      <c r="G32" s="72">
        <v>6</v>
      </c>
      <c r="H32" s="11">
        <v>26</v>
      </c>
      <c r="I32" s="11">
        <v>1</v>
      </c>
      <c r="J32" s="72">
        <v>43</v>
      </c>
      <c r="K32" s="72">
        <v>145</v>
      </c>
    </row>
    <row r="33" spans="1:11">
      <c r="A33" s="1"/>
      <c r="B33" s="6" t="s">
        <v>266</v>
      </c>
      <c r="C33" s="49" t="str">
        <f t="shared" ref="C33:K33" si="8">IF(C31&gt;$F$72,(C32-C31)/C31,$F$73)</f>
        <v>[sample too small]</v>
      </c>
      <c r="D33" s="49" t="str">
        <f t="shared" si="8"/>
        <v>[sample too small]</v>
      </c>
      <c r="E33" s="49">
        <f t="shared" si="8"/>
        <v>0.43373493975903615</v>
      </c>
      <c r="F33" s="49" t="str">
        <f t="shared" si="8"/>
        <v>[sample too small]</v>
      </c>
      <c r="G33" s="49" t="str">
        <f t="shared" si="8"/>
        <v>[sample too small]</v>
      </c>
      <c r="H33" s="49" t="str">
        <f t="shared" si="8"/>
        <v>[sample too small]</v>
      </c>
      <c r="I33" s="49" t="str">
        <f t="shared" si="8"/>
        <v>[sample too small]</v>
      </c>
      <c r="J33" s="49" t="str">
        <f t="shared" si="8"/>
        <v>[sample too small]</v>
      </c>
      <c r="K33" s="49">
        <f t="shared" si="8"/>
        <v>0.23931623931623933</v>
      </c>
    </row>
    <row r="34" spans="1:11">
      <c r="A34" s="1"/>
      <c r="B34" s="6" t="s">
        <v>179</v>
      </c>
      <c r="C34" s="49" t="str">
        <f t="shared" ref="C34:K34" si="9">IF(C29&gt;$F$72,(C32-C29)/C29,$F$73)</f>
        <v>[sample too small]</v>
      </c>
      <c r="D34" s="49" t="str">
        <f t="shared" si="9"/>
        <v>[sample too small]</v>
      </c>
      <c r="E34" s="49">
        <f t="shared" si="9"/>
        <v>-0.51586655817738003</v>
      </c>
      <c r="F34" s="49" t="str">
        <f t="shared" si="9"/>
        <v>[sample too small]</v>
      </c>
      <c r="G34" s="49" t="str">
        <f t="shared" si="9"/>
        <v>[sample too small]</v>
      </c>
      <c r="H34" s="49">
        <f t="shared" si="9"/>
        <v>-0.54063604240282692</v>
      </c>
      <c r="I34" s="49" t="str">
        <f t="shared" si="9"/>
        <v>[sample too small]</v>
      </c>
      <c r="J34" s="49">
        <f t="shared" si="9"/>
        <v>-0.32283464566929132</v>
      </c>
      <c r="K34" s="49">
        <f t="shared" si="9"/>
        <v>-0.52050264550264547</v>
      </c>
    </row>
    <row r="35" spans="1:11" ht="24" customHeight="1">
      <c r="A35" s="1" t="s">
        <v>11</v>
      </c>
      <c r="B35" s="6" t="s">
        <v>178</v>
      </c>
      <c r="C35" s="11">
        <v>3</v>
      </c>
      <c r="D35" s="72">
        <v>47.9</v>
      </c>
      <c r="E35" s="11">
        <v>320.8</v>
      </c>
      <c r="F35" s="11">
        <v>8.4</v>
      </c>
      <c r="G35" s="72">
        <v>96.8</v>
      </c>
      <c r="H35" s="11">
        <v>367</v>
      </c>
      <c r="I35" s="11">
        <v>11.4</v>
      </c>
      <c r="J35" s="72">
        <v>144.6</v>
      </c>
      <c r="K35" s="72">
        <v>687.8</v>
      </c>
    </row>
    <row r="36" spans="1:11">
      <c r="A36" s="1"/>
      <c r="B36" s="6">
        <v>2021</v>
      </c>
      <c r="C36" s="11">
        <v>2</v>
      </c>
      <c r="D36" s="72">
        <v>35</v>
      </c>
      <c r="E36" s="11">
        <v>170</v>
      </c>
      <c r="F36" s="11">
        <v>4</v>
      </c>
      <c r="G36" s="72">
        <v>70</v>
      </c>
      <c r="H36" s="11">
        <v>214</v>
      </c>
      <c r="I36" s="11">
        <v>6</v>
      </c>
      <c r="J36" s="72">
        <v>105</v>
      </c>
      <c r="K36" s="72">
        <v>384</v>
      </c>
    </row>
    <row r="37" spans="1:11">
      <c r="A37" s="1"/>
      <c r="B37" s="6">
        <v>2022</v>
      </c>
      <c r="C37" s="11">
        <v>3</v>
      </c>
      <c r="D37" s="72">
        <v>45</v>
      </c>
      <c r="E37" s="11">
        <v>206</v>
      </c>
      <c r="F37" s="11">
        <v>9</v>
      </c>
      <c r="G37" s="72">
        <v>68</v>
      </c>
      <c r="H37" s="11">
        <v>243</v>
      </c>
      <c r="I37" s="11">
        <v>12</v>
      </c>
      <c r="J37" s="72">
        <v>113</v>
      </c>
      <c r="K37" s="72">
        <v>449</v>
      </c>
    </row>
    <row r="38" spans="1:11">
      <c r="A38" s="1"/>
      <c r="B38" s="6" t="s">
        <v>265</v>
      </c>
      <c r="C38" s="11">
        <v>4</v>
      </c>
      <c r="D38" s="72">
        <v>50</v>
      </c>
      <c r="E38" s="11">
        <v>207</v>
      </c>
      <c r="F38" s="11">
        <v>9</v>
      </c>
      <c r="G38" s="72">
        <v>62</v>
      </c>
      <c r="H38" s="11">
        <v>235</v>
      </c>
      <c r="I38" s="11">
        <v>13</v>
      </c>
      <c r="J38" s="72">
        <v>112</v>
      </c>
      <c r="K38" s="72">
        <v>442</v>
      </c>
    </row>
    <row r="39" spans="1:11">
      <c r="A39" s="1"/>
      <c r="B39" s="6" t="s">
        <v>266</v>
      </c>
      <c r="C39" s="49" t="str">
        <f t="shared" ref="C39:K39" si="10">IF(C37&gt;$F$72,(C38-C37)/C37,$F$73)</f>
        <v>[sample too small]</v>
      </c>
      <c r="D39" s="49" t="str">
        <f t="shared" si="10"/>
        <v>[sample too small]</v>
      </c>
      <c r="E39" s="49">
        <f t="shared" si="10"/>
        <v>4.8543689320388345E-3</v>
      </c>
      <c r="F39" s="49" t="str">
        <f t="shared" si="10"/>
        <v>[sample too small]</v>
      </c>
      <c r="G39" s="49">
        <f t="shared" si="10"/>
        <v>-8.8235294117647065E-2</v>
      </c>
      <c r="H39" s="49">
        <f t="shared" si="10"/>
        <v>-3.292181069958848E-2</v>
      </c>
      <c r="I39" s="49" t="str">
        <f t="shared" si="10"/>
        <v>[sample too small]</v>
      </c>
      <c r="J39" s="49">
        <f t="shared" si="10"/>
        <v>-8.8495575221238937E-3</v>
      </c>
      <c r="K39" s="49">
        <f t="shared" si="10"/>
        <v>-1.5590200445434299E-2</v>
      </c>
    </row>
    <row r="40" spans="1:11">
      <c r="A40" s="1"/>
      <c r="B40" s="6" t="s">
        <v>179</v>
      </c>
      <c r="C40" s="49" t="str">
        <f t="shared" ref="C40:K40" si="11">IF(C35&gt;$F$72,(C38-C35)/C35,$F$73)</f>
        <v>[sample too small]</v>
      </c>
      <c r="D40" s="49" t="str">
        <f t="shared" si="11"/>
        <v>[sample too small]</v>
      </c>
      <c r="E40" s="49">
        <f t="shared" si="11"/>
        <v>-0.35473815461346636</v>
      </c>
      <c r="F40" s="49" t="str">
        <f t="shared" si="11"/>
        <v>[sample too small]</v>
      </c>
      <c r="G40" s="49">
        <f t="shared" si="11"/>
        <v>-0.35950413223140493</v>
      </c>
      <c r="H40" s="49">
        <f t="shared" si="11"/>
        <v>-0.35967302452316074</v>
      </c>
      <c r="I40" s="49" t="str">
        <f t="shared" si="11"/>
        <v>[sample too small]</v>
      </c>
      <c r="J40" s="49">
        <f t="shared" si="11"/>
        <v>-0.22544951590594742</v>
      </c>
      <c r="K40" s="49">
        <f t="shared" si="11"/>
        <v>-0.35737132887467282</v>
      </c>
    </row>
    <row r="41" spans="1:11" ht="24.75" customHeight="1">
      <c r="A41" s="1" t="s">
        <v>12</v>
      </c>
      <c r="B41" s="6" t="s">
        <v>178</v>
      </c>
      <c r="C41" s="11">
        <v>50.4</v>
      </c>
      <c r="D41" s="72">
        <v>1484.6</v>
      </c>
      <c r="E41" s="11">
        <v>6131.6</v>
      </c>
      <c r="F41" s="11">
        <v>123.2</v>
      </c>
      <c r="G41" s="72">
        <v>1245.2</v>
      </c>
      <c r="H41" s="11">
        <v>4075.2</v>
      </c>
      <c r="I41" s="11">
        <v>173.6</v>
      </c>
      <c r="J41" s="72">
        <v>2729.8</v>
      </c>
      <c r="K41" s="72">
        <v>10206.799999999999</v>
      </c>
    </row>
    <row r="42" spans="1:11">
      <c r="B42" s="6">
        <v>2021</v>
      </c>
      <c r="C42" s="11">
        <v>43</v>
      </c>
      <c r="D42" s="72">
        <v>865</v>
      </c>
      <c r="E42" s="11">
        <v>2836</v>
      </c>
      <c r="F42" s="11">
        <v>96</v>
      </c>
      <c r="G42" s="72">
        <v>752</v>
      </c>
      <c r="H42" s="11">
        <v>2275</v>
      </c>
      <c r="I42" s="11">
        <v>139</v>
      </c>
      <c r="J42" s="72">
        <v>1617</v>
      </c>
      <c r="K42" s="72">
        <v>5111</v>
      </c>
    </row>
    <row r="43" spans="1:11">
      <c r="B43" s="6">
        <v>2022</v>
      </c>
      <c r="C43" s="11">
        <v>46</v>
      </c>
      <c r="D43" s="72">
        <v>954</v>
      </c>
      <c r="E43" s="11">
        <v>3172</v>
      </c>
      <c r="F43" s="11">
        <v>125</v>
      </c>
      <c r="G43" s="72">
        <v>824</v>
      </c>
      <c r="H43" s="11">
        <v>2458</v>
      </c>
      <c r="I43" s="11">
        <v>171</v>
      </c>
      <c r="J43" s="72">
        <v>1778</v>
      </c>
      <c r="K43" s="72">
        <v>5630</v>
      </c>
    </row>
    <row r="44" spans="1:11">
      <c r="B44" s="6" t="s">
        <v>265</v>
      </c>
      <c r="C44" s="11">
        <v>55</v>
      </c>
      <c r="D44" s="72">
        <v>1043</v>
      </c>
      <c r="E44" s="11">
        <v>3204</v>
      </c>
      <c r="F44" s="11">
        <v>100</v>
      </c>
      <c r="G44" s="72">
        <v>887</v>
      </c>
      <c r="H44" s="11">
        <v>2584</v>
      </c>
      <c r="I44" s="11">
        <v>155</v>
      </c>
      <c r="J44" s="72">
        <v>1930</v>
      </c>
      <c r="K44" s="72">
        <v>5788</v>
      </c>
    </row>
    <row r="45" spans="1:11">
      <c r="B45" s="6" t="s">
        <v>266</v>
      </c>
      <c r="C45" s="49" t="str">
        <f t="shared" ref="C45:K45" si="12">IF(C43&gt;$F$72,(C44-C43)/C43,$F$73)</f>
        <v>[sample too small]</v>
      </c>
      <c r="D45" s="49">
        <f t="shared" si="12"/>
        <v>9.3291404612159332E-2</v>
      </c>
      <c r="E45" s="49">
        <f t="shared" si="12"/>
        <v>1.0088272383354351E-2</v>
      </c>
      <c r="F45" s="49">
        <f t="shared" si="12"/>
        <v>-0.2</v>
      </c>
      <c r="G45" s="49">
        <f t="shared" si="12"/>
        <v>7.6456310679611644E-2</v>
      </c>
      <c r="H45" s="49">
        <f t="shared" si="12"/>
        <v>5.1261187957689178E-2</v>
      </c>
      <c r="I45" s="49">
        <f t="shared" si="12"/>
        <v>-9.3567251461988299E-2</v>
      </c>
      <c r="J45" s="49">
        <f t="shared" si="12"/>
        <v>8.5489313835770533E-2</v>
      </c>
      <c r="K45" s="49">
        <f t="shared" si="12"/>
        <v>2.8063943161634103E-2</v>
      </c>
    </row>
    <row r="46" spans="1:11">
      <c r="B46" s="6" t="s">
        <v>179</v>
      </c>
      <c r="C46" s="49">
        <f t="shared" ref="C46:K46" si="13">IF(C41&gt;$F$72,(C44-C41)/C41,$F$73)</f>
        <v>9.1269841269841306E-2</v>
      </c>
      <c r="D46" s="49">
        <f t="shared" si="13"/>
        <v>-0.29745385962548831</v>
      </c>
      <c r="E46" s="49">
        <f t="shared" si="13"/>
        <v>-0.47746102159305892</v>
      </c>
      <c r="F46" s="49">
        <f t="shared" si="13"/>
        <v>-0.18831168831168832</v>
      </c>
      <c r="G46" s="49">
        <f t="shared" si="13"/>
        <v>-0.28766463218760041</v>
      </c>
      <c r="H46" s="49">
        <f t="shared" si="13"/>
        <v>-0.36592069100903019</v>
      </c>
      <c r="I46" s="49">
        <f t="shared" si="13"/>
        <v>-0.10714285714285711</v>
      </c>
      <c r="J46" s="49">
        <f t="shared" si="13"/>
        <v>-0.29298849732581145</v>
      </c>
      <c r="K46" s="49">
        <f t="shared" si="13"/>
        <v>-0.43292706822902377</v>
      </c>
    </row>
    <row r="72" spans="5:7" ht="15.5">
      <c r="E72" s="9" t="s">
        <v>18</v>
      </c>
      <c r="F72" s="9">
        <v>50</v>
      </c>
      <c r="G72" s="9"/>
    </row>
    <row r="73" spans="5:7" ht="15.5">
      <c r="E73" s="9" t="s">
        <v>19</v>
      </c>
      <c r="F73" s="19" t="s">
        <v>31</v>
      </c>
      <c r="G73" s="10"/>
    </row>
  </sheetData>
  <pageMargins left="0.7" right="0.7" top="0.75" bottom="0.75" header="0.3" footer="0.3"/>
  <pageSetup paperSize="9" scale="47"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4"/>
  <sheetViews>
    <sheetView zoomScaleNormal="100" workbookViewId="0">
      <pane ySplit="4" topLeftCell="A5" activePane="bottomLeft" state="frozen"/>
      <selection pane="bottomLeft" activeCell="C11" sqref="C11"/>
    </sheetView>
  </sheetViews>
  <sheetFormatPr defaultRowHeight="14.5"/>
  <cols>
    <col min="1" max="1" width="23.81640625" customWidth="1"/>
    <col min="2" max="2" width="24.7265625" customWidth="1"/>
    <col min="3" max="3" width="17.1796875" customWidth="1"/>
    <col min="4" max="4" width="13.1796875" customWidth="1"/>
    <col min="5" max="5" width="10.7265625" customWidth="1"/>
    <col min="6" max="6" width="18.81640625" customWidth="1"/>
    <col min="7" max="7" width="17.1796875" customWidth="1"/>
    <col min="8" max="8" width="17.7265625" customWidth="1"/>
    <col min="9" max="10" width="16.26953125" customWidth="1"/>
    <col min="11" max="11" width="10.54296875" customWidth="1"/>
  </cols>
  <sheetData>
    <row r="1" spans="1:11" ht="18.5">
      <c r="A1" s="63" t="s">
        <v>267</v>
      </c>
    </row>
    <row r="2" spans="1:11">
      <c r="A2" s="24" t="s">
        <v>173</v>
      </c>
    </row>
    <row r="3" spans="1:11" ht="15.5">
      <c r="A3" s="70" t="s">
        <v>150</v>
      </c>
    </row>
    <row r="4" spans="1:11" ht="43.5">
      <c r="A4" s="8" t="s">
        <v>17</v>
      </c>
      <c r="B4" s="8" t="s">
        <v>3</v>
      </c>
      <c r="C4" s="8" t="s">
        <v>14</v>
      </c>
      <c r="D4" s="8" t="s">
        <v>180</v>
      </c>
      <c r="E4" s="8" t="s">
        <v>13</v>
      </c>
      <c r="F4" s="8" t="s">
        <v>75</v>
      </c>
      <c r="G4" s="8" t="s">
        <v>181</v>
      </c>
      <c r="H4" s="8" t="s">
        <v>76</v>
      </c>
      <c r="I4" s="8" t="s">
        <v>15</v>
      </c>
      <c r="J4" s="8" t="s">
        <v>182</v>
      </c>
      <c r="K4" s="8" t="s">
        <v>16</v>
      </c>
    </row>
    <row r="5" spans="1:11">
      <c r="A5" s="1" t="s">
        <v>6</v>
      </c>
      <c r="B5" s="6" t="s">
        <v>178</v>
      </c>
      <c r="C5" s="21">
        <v>1.6</v>
      </c>
      <c r="D5" s="21">
        <v>165.4</v>
      </c>
      <c r="E5" s="21">
        <v>427.6</v>
      </c>
      <c r="F5" s="21">
        <v>1</v>
      </c>
      <c r="G5" s="21">
        <v>2.9</v>
      </c>
      <c r="H5" s="21">
        <v>6.8</v>
      </c>
      <c r="I5" s="21">
        <v>2.6</v>
      </c>
      <c r="J5" s="21">
        <v>168.3</v>
      </c>
      <c r="K5" s="73">
        <v>434.4</v>
      </c>
    </row>
    <row r="6" spans="1:11">
      <c r="A6" s="1"/>
      <c r="B6" s="6">
        <v>2021</v>
      </c>
      <c r="C6" s="21">
        <v>1</v>
      </c>
      <c r="D6" s="21">
        <v>92</v>
      </c>
      <c r="E6" s="21">
        <v>240</v>
      </c>
      <c r="F6" s="21">
        <v>0</v>
      </c>
      <c r="G6" s="21">
        <v>2</v>
      </c>
      <c r="H6" s="21">
        <v>4</v>
      </c>
      <c r="I6" s="21">
        <v>1</v>
      </c>
      <c r="J6" s="21">
        <v>94</v>
      </c>
      <c r="K6" s="73">
        <v>244</v>
      </c>
    </row>
    <row r="7" spans="1:11">
      <c r="A7" s="1"/>
      <c r="B7" s="6">
        <v>2022</v>
      </c>
      <c r="C7" s="21">
        <v>0</v>
      </c>
      <c r="D7" s="21">
        <v>114</v>
      </c>
      <c r="E7" s="21">
        <v>292</v>
      </c>
      <c r="F7" s="21">
        <v>1</v>
      </c>
      <c r="G7" s="21">
        <v>1</v>
      </c>
      <c r="H7" s="21">
        <v>3</v>
      </c>
      <c r="I7" s="21">
        <v>1</v>
      </c>
      <c r="J7" s="21">
        <v>115</v>
      </c>
      <c r="K7" s="73">
        <v>295</v>
      </c>
    </row>
    <row r="8" spans="1:11">
      <c r="A8" s="1"/>
      <c r="B8" s="6" t="s">
        <v>265</v>
      </c>
      <c r="C8" s="21">
        <v>2</v>
      </c>
      <c r="D8" s="21">
        <v>104</v>
      </c>
      <c r="E8" s="21">
        <v>255</v>
      </c>
      <c r="F8" s="21">
        <v>0</v>
      </c>
      <c r="G8" s="21">
        <v>3</v>
      </c>
      <c r="H8" s="21">
        <v>8</v>
      </c>
      <c r="I8" s="21">
        <v>2</v>
      </c>
      <c r="J8" s="21">
        <v>107</v>
      </c>
      <c r="K8" s="73">
        <v>263</v>
      </c>
    </row>
    <row r="9" spans="1:11">
      <c r="A9" s="1"/>
      <c r="B9" s="6" t="s">
        <v>266</v>
      </c>
      <c r="C9" s="48" t="str">
        <f>IF(C7&gt;$F$65,(C8-C7)/C7,$F$66)</f>
        <v>[sample too small]</v>
      </c>
      <c r="D9" s="48">
        <f t="shared" ref="D9:J9" si="0">IF(D7&gt;$F$65,(D8-D7)/D7,$F$66)</f>
        <v>-8.771929824561403E-2</v>
      </c>
      <c r="E9" s="48">
        <f t="shared" si="0"/>
        <v>-0.12671232876712329</v>
      </c>
      <c r="F9" s="48" t="str">
        <f t="shared" si="0"/>
        <v>[sample too small]</v>
      </c>
      <c r="G9" s="48" t="str">
        <f t="shared" si="0"/>
        <v>[sample too small]</v>
      </c>
      <c r="H9" s="48" t="str">
        <f t="shared" si="0"/>
        <v>[sample too small]</v>
      </c>
      <c r="I9" s="48" t="str">
        <f t="shared" si="0"/>
        <v>[sample too small]</v>
      </c>
      <c r="J9" s="48">
        <f t="shared" si="0"/>
        <v>-6.9565217391304349E-2</v>
      </c>
      <c r="K9" s="48">
        <f>IF(K7&gt;$F$65,(K8-K7)/K7,$F$66)</f>
        <v>-0.10847457627118644</v>
      </c>
    </row>
    <row r="10" spans="1:11">
      <c r="A10" s="1"/>
      <c r="B10" s="6" t="s">
        <v>179</v>
      </c>
      <c r="C10" s="48" t="str">
        <f>IF(C5&gt;$F$65,(C8-C5)/C5,$F$66)</f>
        <v>[sample too small]</v>
      </c>
      <c r="D10" s="48">
        <f t="shared" ref="D10:J10" si="1">IF(D5&gt;$F$65,(D8-D5)/D5,$F$66)</f>
        <v>-0.37122128174123342</v>
      </c>
      <c r="E10" s="48">
        <f t="shared" si="1"/>
        <v>-0.40364826941066423</v>
      </c>
      <c r="F10" s="48" t="str">
        <f t="shared" si="1"/>
        <v>[sample too small]</v>
      </c>
      <c r="G10" s="48" t="str">
        <f t="shared" si="1"/>
        <v>[sample too small]</v>
      </c>
      <c r="H10" s="48" t="str">
        <f t="shared" si="1"/>
        <v>[sample too small]</v>
      </c>
      <c r="I10" s="48" t="str">
        <f t="shared" si="1"/>
        <v>[sample too small]</v>
      </c>
      <c r="J10" s="48">
        <f t="shared" si="1"/>
        <v>-0.36423054070112898</v>
      </c>
      <c r="K10" s="48">
        <f>IF(K5&gt;$F$65,(K8-K5)/K5,$F$66)</f>
        <v>-0.39456721915285448</v>
      </c>
    </row>
    <row r="11" spans="1:11">
      <c r="A11" s="1" t="s">
        <v>7</v>
      </c>
      <c r="B11" s="6" t="s">
        <v>178</v>
      </c>
      <c r="C11" s="21">
        <v>0.4</v>
      </c>
      <c r="D11" s="73">
        <v>20.8</v>
      </c>
      <c r="E11" s="21">
        <v>64.2</v>
      </c>
      <c r="F11" s="21">
        <v>0</v>
      </c>
      <c r="G11" s="73">
        <v>1.6</v>
      </c>
      <c r="H11" s="21">
        <v>3.4</v>
      </c>
      <c r="I11" s="21">
        <v>0.4</v>
      </c>
      <c r="J11" s="73">
        <v>22.3</v>
      </c>
      <c r="K11" s="73">
        <v>67.599999999999994</v>
      </c>
    </row>
    <row r="12" spans="1:11">
      <c r="A12" s="1"/>
      <c r="B12" s="6">
        <v>2021</v>
      </c>
      <c r="C12" s="21">
        <v>1</v>
      </c>
      <c r="D12" s="73">
        <v>15</v>
      </c>
      <c r="E12" s="21">
        <v>53</v>
      </c>
      <c r="F12" s="21">
        <v>0</v>
      </c>
      <c r="G12" s="73">
        <v>2</v>
      </c>
      <c r="H12" s="21">
        <v>5</v>
      </c>
      <c r="I12" s="21">
        <v>1</v>
      </c>
      <c r="J12" s="73">
        <v>17</v>
      </c>
      <c r="K12" s="73">
        <v>58</v>
      </c>
    </row>
    <row r="13" spans="1:11">
      <c r="A13" s="1"/>
      <c r="B13" s="6">
        <v>2022</v>
      </c>
      <c r="C13" s="21">
        <v>0</v>
      </c>
      <c r="D13" s="73">
        <v>11</v>
      </c>
      <c r="E13" s="21">
        <v>42</v>
      </c>
      <c r="F13" s="21">
        <v>0</v>
      </c>
      <c r="G13" s="73">
        <v>1</v>
      </c>
      <c r="H13" s="21">
        <v>2</v>
      </c>
      <c r="I13" s="21">
        <v>0</v>
      </c>
      <c r="J13" s="73">
        <v>12</v>
      </c>
      <c r="K13" s="73">
        <v>44</v>
      </c>
    </row>
    <row r="14" spans="1:11">
      <c r="A14" s="1"/>
      <c r="B14" s="6" t="s">
        <v>265</v>
      </c>
      <c r="C14" s="21">
        <v>1</v>
      </c>
      <c r="D14" s="73">
        <v>7</v>
      </c>
      <c r="E14" s="21">
        <v>31</v>
      </c>
      <c r="F14" s="21">
        <v>0</v>
      </c>
      <c r="G14" s="73">
        <v>1</v>
      </c>
      <c r="H14" s="21">
        <v>3</v>
      </c>
      <c r="I14" s="21">
        <v>1</v>
      </c>
      <c r="J14" s="73">
        <v>8</v>
      </c>
      <c r="K14" s="73">
        <v>34</v>
      </c>
    </row>
    <row r="15" spans="1:11">
      <c r="A15" s="1"/>
      <c r="B15" s="6" t="s">
        <v>266</v>
      </c>
      <c r="C15" s="48" t="str">
        <f>IF(C13&gt;$F$65,(C14-C13)/C13,$F$66)</f>
        <v>[sample too small]</v>
      </c>
      <c r="D15" s="48" t="str">
        <f t="shared" ref="D15" si="2">IF(D13&gt;$F$65,(D14-D13)/D13,$F$66)</f>
        <v>[sample too small]</v>
      </c>
      <c r="E15" s="48" t="str">
        <f t="shared" ref="E15" si="3">IF(E13&gt;$F$65,(E14-E13)/E13,$F$66)</f>
        <v>[sample too small]</v>
      </c>
      <c r="F15" s="48" t="str">
        <f t="shared" ref="F15" si="4">IF(F13&gt;$F$65,(F14-F13)/F13,$F$66)</f>
        <v>[sample too small]</v>
      </c>
      <c r="G15" s="48" t="str">
        <f t="shared" ref="G15" si="5">IF(G13&gt;$F$65,(G14-G13)/G13,$F$66)</f>
        <v>[sample too small]</v>
      </c>
      <c r="H15" s="48" t="str">
        <f t="shared" ref="H15" si="6">IF(H13&gt;$F$65,(H14-H13)/H13,$F$66)</f>
        <v>[sample too small]</v>
      </c>
      <c r="I15" s="48" t="str">
        <f t="shared" ref="I15" si="7">IF(I13&gt;$F$65,(I14-I13)/I13,$F$66)</f>
        <v>[sample too small]</v>
      </c>
      <c r="J15" s="48" t="str">
        <f t="shared" ref="J15:K15" si="8">IF(J13&gt;$F$65,(J14-J13)/J13,$F$66)</f>
        <v>[sample too small]</v>
      </c>
      <c r="K15" s="48" t="str">
        <f t="shared" si="8"/>
        <v>[sample too small]</v>
      </c>
    </row>
    <row r="16" spans="1:11">
      <c r="A16" s="1"/>
      <c r="B16" s="6" t="s">
        <v>179</v>
      </c>
      <c r="C16" s="48" t="str">
        <f>IF(C11&gt;$F$65,(C14-C11)/C11,$F$66)</f>
        <v>[sample too small]</v>
      </c>
      <c r="D16" s="48" t="str">
        <f t="shared" ref="D16:J16" si="9">IF(D11&gt;$F$65,(D14-D11)/D11,$F$66)</f>
        <v>[sample too small]</v>
      </c>
      <c r="E16" s="48">
        <f t="shared" si="9"/>
        <v>-0.51713395638629289</v>
      </c>
      <c r="F16" s="48" t="str">
        <f t="shared" si="9"/>
        <v>[sample too small]</v>
      </c>
      <c r="G16" s="48" t="str">
        <f t="shared" si="9"/>
        <v>[sample too small]</v>
      </c>
      <c r="H16" s="48" t="str">
        <f t="shared" si="9"/>
        <v>[sample too small]</v>
      </c>
      <c r="I16" s="48" t="str">
        <f t="shared" si="9"/>
        <v>[sample too small]</v>
      </c>
      <c r="J16" s="48" t="str">
        <f t="shared" si="9"/>
        <v>[sample too small]</v>
      </c>
      <c r="K16" s="48">
        <f t="shared" ref="K16" si="10">IF(K11&gt;$F$65,(K14-K11)/K11,$F$66)</f>
        <v>-0.49704142011834318</v>
      </c>
    </row>
    <row r="17" spans="1:11">
      <c r="A17" s="1" t="s">
        <v>9</v>
      </c>
      <c r="B17" s="6" t="s">
        <v>178</v>
      </c>
      <c r="C17" s="21">
        <v>0</v>
      </c>
      <c r="D17" s="73">
        <v>16.3</v>
      </c>
      <c r="E17" s="21">
        <v>190.2</v>
      </c>
      <c r="F17" s="21">
        <v>2.2000000000000002</v>
      </c>
      <c r="G17" s="73">
        <v>41.1</v>
      </c>
      <c r="H17" s="21">
        <v>174.8</v>
      </c>
      <c r="I17" s="21">
        <v>2.2000000000000002</v>
      </c>
      <c r="J17" s="73">
        <v>57.4</v>
      </c>
      <c r="K17" s="73">
        <v>365</v>
      </c>
    </row>
    <row r="18" spans="1:11">
      <c r="A18" s="1"/>
      <c r="B18" s="6">
        <v>2021</v>
      </c>
      <c r="C18" s="21">
        <v>0</v>
      </c>
      <c r="D18" s="73">
        <v>8</v>
      </c>
      <c r="E18" s="21">
        <v>74</v>
      </c>
      <c r="F18" s="21">
        <v>2</v>
      </c>
      <c r="G18" s="73">
        <v>16</v>
      </c>
      <c r="H18" s="21">
        <v>98</v>
      </c>
      <c r="I18" s="21">
        <v>2</v>
      </c>
      <c r="J18" s="73">
        <v>24</v>
      </c>
      <c r="K18" s="73">
        <v>172</v>
      </c>
    </row>
    <row r="19" spans="1:11">
      <c r="A19" s="1"/>
      <c r="B19" s="6">
        <v>2022</v>
      </c>
      <c r="C19" s="21">
        <v>0</v>
      </c>
      <c r="D19" s="73">
        <v>10</v>
      </c>
      <c r="E19" s="21">
        <v>96</v>
      </c>
      <c r="F19" s="21">
        <v>1</v>
      </c>
      <c r="G19" s="73">
        <v>17</v>
      </c>
      <c r="H19" s="21">
        <v>98</v>
      </c>
      <c r="I19" s="21">
        <v>1</v>
      </c>
      <c r="J19" s="73">
        <v>27</v>
      </c>
      <c r="K19" s="73">
        <v>194</v>
      </c>
    </row>
    <row r="20" spans="1:11">
      <c r="A20" s="1"/>
      <c r="B20" s="6" t="s">
        <v>265</v>
      </c>
      <c r="C20" s="21">
        <v>0</v>
      </c>
      <c r="D20" s="73">
        <v>17</v>
      </c>
      <c r="E20" s="21">
        <v>99</v>
      </c>
      <c r="F20" s="21">
        <v>2</v>
      </c>
      <c r="G20" s="73">
        <v>24</v>
      </c>
      <c r="H20" s="21">
        <v>130</v>
      </c>
      <c r="I20" s="21">
        <v>2</v>
      </c>
      <c r="J20" s="73">
        <v>41</v>
      </c>
      <c r="K20" s="73">
        <v>229</v>
      </c>
    </row>
    <row r="21" spans="1:11">
      <c r="A21" s="1"/>
      <c r="B21" s="6" t="s">
        <v>266</v>
      </c>
      <c r="C21" s="48" t="str">
        <f>IF(C19&gt;$F$65,(C20-C19)/C19,$F$66)</f>
        <v>[sample too small]</v>
      </c>
      <c r="D21" s="48" t="str">
        <f t="shared" ref="D21" si="11">IF(D19&gt;$F$65,(D20-D19)/D19,$F$66)</f>
        <v>[sample too small]</v>
      </c>
      <c r="E21" s="48">
        <f t="shared" ref="E21" si="12">IF(E19&gt;$F$65,(E20-E19)/E19,$F$66)</f>
        <v>3.125E-2</v>
      </c>
      <c r="F21" s="48" t="str">
        <f t="shared" ref="F21" si="13">IF(F19&gt;$F$65,(F20-F19)/F19,$F$66)</f>
        <v>[sample too small]</v>
      </c>
      <c r="G21" s="48" t="str">
        <f t="shared" ref="G21" si="14">IF(G19&gt;$F$65,(G20-G19)/G19,$F$66)</f>
        <v>[sample too small]</v>
      </c>
      <c r="H21" s="48">
        <f t="shared" ref="H21" si="15">IF(H19&gt;$F$65,(H20-H19)/H19,$F$66)</f>
        <v>0.32653061224489793</v>
      </c>
      <c r="I21" s="48" t="str">
        <f t="shared" ref="I21" si="16">IF(I19&gt;$F$65,(I20-I19)/I19,$F$66)</f>
        <v>[sample too small]</v>
      </c>
      <c r="J21" s="48" t="str">
        <f t="shared" ref="J21:K21" si="17">IF(J19&gt;$F$65,(J20-J19)/J19,$F$66)</f>
        <v>[sample too small]</v>
      </c>
      <c r="K21" s="48">
        <f t="shared" si="17"/>
        <v>0.18041237113402062</v>
      </c>
    </row>
    <row r="22" spans="1:11">
      <c r="A22" s="1"/>
      <c r="B22" s="6" t="s">
        <v>179</v>
      </c>
      <c r="C22" s="48" t="str">
        <f>IF(C17&gt;$F$65,(C20-C17)/C17,$F$66)</f>
        <v>[sample too small]</v>
      </c>
      <c r="D22" s="48" t="str">
        <f t="shared" ref="D22:J22" si="18">IF(D17&gt;$F$65,(D20-D17)/D17,$F$66)</f>
        <v>[sample too small]</v>
      </c>
      <c r="E22" s="48">
        <f t="shared" si="18"/>
        <v>-0.47949526813880122</v>
      </c>
      <c r="F22" s="48" t="str">
        <f t="shared" si="18"/>
        <v>[sample too small]</v>
      </c>
      <c r="G22" s="48" t="str">
        <f t="shared" si="18"/>
        <v>[sample too small]</v>
      </c>
      <c r="H22" s="48">
        <f t="shared" si="18"/>
        <v>-0.25629290617848977</v>
      </c>
      <c r="I22" s="48" t="str">
        <f t="shared" si="18"/>
        <v>[sample too small]</v>
      </c>
      <c r="J22" s="48">
        <f t="shared" si="18"/>
        <v>-0.2857142857142857</v>
      </c>
      <c r="K22" s="48">
        <f t="shared" ref="K22" si="19">IF(K17&gt;$F$65,(K20-K17)/K17,$F$66)</f>
        <v>-0.37260273972602742</v>
      </c>
    </row>
    <row r="23" spans="1:11">
      <c r="A23" s="1" t="s">
        <v>10</v>
      </c>
      <c r="B23" s="6" t="s">
        <v>178</v>
      </c>
      <c r="C23" s="21">
        <v>0</v>
      </c>
      <c r="D23" s="73">
        <v>3.1</v>
      </c>
      <c r="E23" s="21">
        <v>31.8</v>
      </c>
      <c r="F23" s="21">
        <v>0</v>
      </c>
      <c r="G23" s="73">
        <v>0.8</v>
      </c>
      <c r="H23" s="21">
        <v>5.2</v>
      </c>
      <c r="I23" s="21">
        <v>0</v>
      </c>
      <c r="J23" s="73">
        <v>3.9</v>
      </c>
      <c r="K23" s="73">
        <v>37</v>
      </c>
    </row>
    <row r="24" spans="1:11">
      <c r="A24" s="1"/>
      <c r="B24" s="6">
        <v>2021</v>
      </c>
      <c r="C24" s="21">
        <v>0</v>
      </c>
      <c r="D24" s="73">
        <v>2</v>
      </c>
      <c r="E24" s="21">
        <v>5</v>
      </c>
      <c r="F24" s="21">
        <v>0</v>
      </c>
      <c r="G24" s="73">
        <v>0</v>
      </c>
      <c r="H24" s="21">
        <v>0</v>
      </c>
      <c r="I24" s="21">
        <v>0</v>
      </c>
      <c r="J24" s="73">
        <v>2</v>
      </c>
      <c r="K24" s="73">
        <v>5</v>
      </c>
    </row>
    <row r="25" spans="1:11">
      <c r="A25" s="1"/>
      <c r="B25" s="6">
        <v>2022</v>
      </c>
      <c r="C25" s="21">
        <v>0</v>
      </c>
      <c r="D25" s="73">
        <v>4</v>
      </c>
      <c r="E25" s="21">
        <v>13</v>
      </c>
      <c r="F25" s="21">
        <v>0</v>
      </c>
      <c r="G25" s="73">
        <v>2</v>
      </c>
      <c r="H25" s="21">
        <v>11</v>
      </c>
      <c r="I25" s="21">
        <v>0</v>
      </c>
      <c r="J25" s="73">
        <v>6</v>
      </c>
      <c r="K25" s="73">
        <v>24</v>
      </c>
    </row>
    <row r="26" spans="1:11">
      <c r="A26" s="1"/>
      <c r="B26" s="6" t="s">
        <v>265</v>
      </c>
      <c r="C26" s="21">
        <v>0</v>
      </c>
      <c r="D26" s="73">
        <v>10</v>
      </c>
      <c r="E26" s="21">
        <v>25</v>
      </c>
      <c r="F26" s="21">
        <v>0</v>
      </c>
      <c r="G26" s="73">
        <v>0</v>
      </c>
      <c r="H26" s="21">
        <v>4</v>
      </c>
      <c r="I26" s="21">
        <v>0</v>
      </c>
      <c r="J26" s="73">
        <v>10</v>
      </c>
      <c r="K26" s="73">
        <v>29</v>
      </c>
    </row>
    <row r="27" spans="1:11">
      <c r="A27" s="1"/>
      <c r="B27" s="6" t="s">
        <v>266</v>
      </c>
      <c r="C27" s="48" t="str">
        <f>IF(C25&gt;$F$65,(C26-C25)/C25,$F$66)</f>
        <v>[sample too small]</v>
      </c>
      <c r="D27" s="48" t="str">
        <f t="shared" ref="D27" si="20">IF(D25&gt;$F$65,(D26-D25)/D25,$F$66)</f>
        <v>[sample too small]</v>
      </c>
      <c r="E27" s="48" t="str">
        <f t="shared" ref="E27" si="21">IF(E25&gt;$F$65,(E26-E25)/E25,$F$66)</f>
        <v>[sample too small]</v>
      </c>
      <c r="F27" s="48" t="str">
        <f t="shared" ref="F27" si="22">IF(F25&gt;$F$65,(F26-F25)/F25,$F$66)</f>
        <v>[sample too small]</v>
      </c>
      <c r="G27" s="48" t="str">
        <f t="shared" ref="G27" si="23">IF(G25&gt;$F$65,(G26-G25)/G25,$F$66)</f>
        <v>[sample too small]</v>
      </c>
      <c r="H27" s="48" t="str">
        <f t="shared" ref="H27" si="24">IF(H25&gt;$F$65,(H26-H25)/H25,$F$66)</f>
        <v>[sample too small]</v>
      </c>
      <c r="I27" s="48" t="str">
        <f t="shared" ref="I27" si="25">IF(I25&gt;$F$65,(I26-I25)/I25,$F$66)</f>
        <v>[sample too small]</v>
      </c>
      <c r="J27" s="48" t="str">
        <f t="shared" ref="J27:K27" si="26">IF(J25&gt;$F$65,(J26-J25)/J25,$F$66)</f>
        <v>[sample too small]</v>
      </c>
      <c r="K27" s="48" t="str">
        <f t="shared" si="26"/>
        <v>[sample too small]</v>
      </c>
    </row>
    <row r="28" spans="1:11">
      <c r="A28" s="1"/>
      <c r="B28" s="6" t="s">
        <v>179</v>
      </c>
      <c r="C28" s="48" t="str">
        <f>IF(C23&gt;$F$65,(C26-C23)/C23,$F$66)</f>
        <v>[sample too small]</v>
      </c>
      <c r="D28" s="48" t="str">
        <f t="shared" ref="D28:J28" si="27">IF(D23&gt;$F$65,(D26-D23)/D23,$F$66)</f>
        <v>[sample too small]</v>
      </c>
      <c r="E28" s="48" t="str">
        <f t="shared" si="27"/>
        <v>[sample too small]</v>
      </c>
      <c r="F28" s="48" t="str">
        <f t="shared" si="27"/>
        <v>[sample too small]</v>
      </c>
      <c r="G28" s="48" t="str">
        <f t="shared" si="27"/>
        <v>[sample too small]</v>
      </c>
      <c r="H28" s="48" t="str">
        <f t="shared" si="27"/>
        <v>[sample too small]</v>
      </c>
      <c r="I28" s="48" t="str">
        <f t="shared" si="27"/>
        <v>[sample too small]</v>
      </c>
      <c r="J28" s="48" t="str">
        <f t="shared" si="27"/>
        <v>[sample too small]</v>
      </c>
      <c r="K28" s="48" t="str">
        <f t="shared" ref="K28" si="28">IF(K23&gt;$F$65,(K26-K23)/K23,$F$66)</f>
        <v>[sample too small]</v>
      </c>
    </row>
    <row r="29" spans="1:11">
      <c r="A29" s="1" t="s">
        <v>11</v>
      </c>
      <c r="B29" s="6" t="s">
        <v>178</v>
      </c>
      <c r="C29" s="21">
        <v>0.2</v>
      </c>
      <c r="D29" s="73">
        <v>4.2</v>
      </c>
      <c r="E29" s="21">
        <v>14</v>
      </c>
      <c r="F29" s="21">
        <v>0.2</v>
      </c>
      <c r="G29" s="73">
        <v>3.3</v>
      </c>
      <c r="H29" s="21">
        <v>12.6</v>
      </c>
      <c r="I29" s="21">
        <v>0.4</v>
      </c>
      <c r="J29" s="73">
        <v>7.5</v>
      </c>
      <c r="K29" s="73">
        <v>26.6</v>
      </c>
    </row>
    <row r="30" spans="1:11">
      <c r="A30" s="1"/>
      <c r="B30" s="6">
        <v>2021</v>
      </c>
      <c r="C30" s="21">
        <v>0</v>
      </c>
      <c r="D30" s="73">
        <v>2</v>
      </c>
      <c r="E30" s="21">
        <v>10</v>
      </c>
      <c r="F30" s="21">
        <v>1</v>
      </c>
      <c r="G30" s="73">
        <v>1</v>
      </c>
      <c r="H30" s="21">
        <v>6</v>
      </c>
      <c r="I30" s="21">
        <v>1</v>
      </c>
      <c r="J30" s="73">
        <v>3</v>
      </c>
      <c r="K30" s="73">
        <v>16</v>
      </c>
    </row>
    <row r="31" spans="1:11">
      <c r="A31" s="1"/>
      <c r="B31" s="6">
        <v>2022</v>
      </c>
      <c r="C31" s="21">
        <v>0</v>
      </c>
      <c r="D31" s="73">
        <v>12</v>
      </c>
      <c r="E31" s="21">
        <v>21</v>
      </c>
      <c r="F31" s="21">
        <v>1</v>
      </c>
      <c r="G31" s="73">
        <v>4</v>
      </c>
      <c r="H31" s="21">
        <v>9</v>
      </c>
      <c r="I31" s="21">
        <v>1</v>
      </c>
      <c r="J31" s="73">
        <v>16</v>
      </c>
      <c r="K31" s="73">
        <v>30</v>
      </c>
    </row>
    <row r="32" spans="1:11">
      <c r="A32" s="1"/>
      <c r="B32" s="6" t="s">
        <v>265</v>
      </c>
      <c r="C32" s="21">
        <v>0</v>
      </c>
      <c r="D32" s="73">
        <v>8</v>
      </c>
      <c r="E32" s="21">
        <v>16</v>
      </c>
      <c r="F32" s="21">
        <v>0</v>
      </c>
      <c r="G32" s="73">
        <v>1</v>
      </c>
      <c r="H32" s="21">
        <v>7</v>
      </c>
      <c r="I32" s="21">
        <v>0</v>
      </c>
      <c r="J32" s="73">
        <v>9</v>
      </c>
      <c r="K32" s="73">
        <v>23</v>
      </c>
    </row>
    <row r="33" spans="1:11">
      <c r="A33" s="1"/>
      <c r="B33" s="6" t="s">
        <v>266</v>
      </c>
      <c r="C33" s="48" t="str">
        <f>IF(C31&gt;$F$65,(C32-C31)/C31,$F$66)</f>
        <v>[sample too small]</v>
      </c>
      <c r="D33" s="48" t="str">
        <f t="shared" ref="D33" si="29">IF(D31&gt;$F$65,(D32-D31)/D31,$F$66)</f>
        <v>[sample too small]</v>
      </c>
      <c r="E33" s="48" t="str">
        <f t="shared" ref="E33" si="30">IF(E31&gt;$F$65,(E32-E31)/E31,$F$66)</f>
        <v>[sample too small]</v>
      </c>
      <c r="F33" s="48" t="str">
        <f t="shared" ref="F33" si="31">IF(F31&gt;$F$65,(F32-F31)/F31,$F$66)</f>
        <v>[sample too small]</v>
      </c>
      <c r="G33" s="48" t="str">
        <f t="shared" ref="G33" si="32">IF(G31&gt;$F$65,(G32-G31)/G31,$F$66)</f>
        <v>[sample too small]</v>
      </c>
      <c r="H33" s="48" t="str">
        <f t="shared" ref="H33" si="33">IF(H31&gt;$F$65,(H32-H31)/H31,$F$66)</f>
        <v>[sample too small]</v>
      </c>
      <c r="I33" s="48" t="str">
        <f t="shared" ref="I33" si="34">IF(I31&gt;$F$65,(I32-I31)/I31,$F$66)</f>
        <v>[sample too small]</v>
      </c>
      <c r="J33" s="48" t="str">
        <f t="shared" ref="J33:K33" si="35">IF(J31&gt;$F$65,(J32-J31)/J31,$F$66)</f>
        <v>[sample too small]</v>
      </c>
      <c r="K33" s="48" t="str">
        <f t="shared" si="35"/>
        <v>[sample too small]</v>
      </c>
    </row>
    <row r="34" spans="1:11">
      <c r="A34" s="1"/>
      <c r="B34" s="6" t="s">
        <v>179</v>
      </c>
      <c r="C34" s="48" t="str">
        <f>IF(C29&gt;$F$65,(C32-C29)/C29,$F$66)</f>
        <v>[sample too small]</v>
      </c>
      <c r="D34" s="48" t="str">
        <f t="shared" ref="D34:J34" si="36">IF(D29&gt;$F$65,(D32-D29)/D29,$F$66)</f>
        <v>[sample too small]</v>
      </c>
      <c r="E34" s="48" t="str">
        <f t="shared" si="36"/>
        <v>[sample too small]</v>
      </c>
      <c r="F34" s="48" t="str">
        <f t="shared" si="36"/>
        <v>[sample too small]</v>
      </c>
      <c r="G34" s="48" t="str">
        <f t="shared" si="36"/>
        <v>[sample too small]</v>
      </c>
      <c r="H34" s="48" t="str">
        <f t="shared" si="36"/>
        <v>[sample too small]</v>
      </c>
      <c r="I34" s="48" t="str">
        <f t="shared" si="36"/>
        <v>[sample too small]</v>
      </c>
      <c r="J34" s="48" t="str">
        <f t="shared" si="36"/>
        <v>[sample too small]</v>
      </c>
      <c r="K34" s="48" t="str">
        <f t="shared" ref="K34" si="37">IF(K29&gt;$F$65,(K32-K29)/K29,$F$66)</f>
        <v>[sample too small]</v>
      </c>
    </row>
    <row r="35" spans="1:11">
      <c r="A35" s="1" t="s">
        <v>12</v>
      </c>
      <c r="B35" s="6" t="s">
        <v>178</v>
      </c>
      <c r="C35" s="21">
        <v>2.2000000000000002</v>
      </c>
      <c r="D35" s="73">
        <v>209.8</v>
      </c>
      <c r="E35" s="21">
        <v>727.8</v>
      </c>
      <c r="F35" s="21">
        <v>3.4</v>
      </c>
      <c r="G35" s="73">
        <v>49.6</v>
      </c>
      <c r="H35" s="21">
        <v>202.8</v>
      </c>
      <c r="I35" s="21">
        <v>5.6</v>
      </c>
      <c r="J35" s="73">
        <v>259.39999999999998</v>
      </c>
      <c r="K35" s="73">
        <v>930.6</v>
      </c>
    </row>
    <row r="36" spans="1:11">
      <c r="B36" s="6">
        <v>2021</v>
      </c>
      <c r="C36" s="21">
        <v>2</v>
      </c>
      <c r="D36" s="73">
        <v>119</v>
      </c>
      <c r="E36" s="21">
        <v>382</v>
      </c>
      <c r="F36" s="21">
        <v>3</v>
      </c>
      <c r="G36" s="73">
        <v>21</v>
      </c>
      <c r="H36" s="21">
        <v>113</v>
      </c>
      <c r="I36" s="21">
        <v>5</v>
      </c>
      <c r="J36" s="73">
        <v>140</v>
      </c>
      <c r="K36" s="73">
        <v>495</v>
      </c>
    </row>
    <row r="37" spans="1:11">
      <c r="B37" s="6">
        <v>2022</v>
      </c>
      <c r="C37" s="21">
        <v>0</v>
      </c>
      <c r="D37" s="73">
        <v>151</v>
      </c>
      <c r="E37" s="21">
        <v>464</v>
      </c>
      <c r="F37" s="21">
        <v>3</v>
      </c>
      <c r="G37" s="73">
        <v>25</v>
      </c>
      <c r="H37" s="21">
        <v>123</v>
      </c>
      <c r="I37" s="21">
        <v>3</v>
      </c>
      <c r="J37" s="73">
        <v>176</v>
      </c>
      <c r="K37" s="73">
        <v>587</v>
      </c>
    </row>
    <row r="38" spans="1:11">
      <c r="B38" s="6" t="s">
        <v>265</v>
      </c>
      <c r="C38" s="21">
        <v>3</v>
      </c>
      <c r="D38" s="73">
        <v>146</v>
      </c>
      <c r="E38" s="21">
        <v>426</v>
      </c>
      <c r="F38" s="21">
        <v>2</v>
      </c>
      <c r="G38" s="73">
        <v>29</v>
      </c>
      <c r="H38" s="21">
        <v>152</v>
      </c>
      <c r="I38" s="21">
        <v>5</v>
      </c>
      <c r="J38" s="73">
        <v>175</v>
      </c>
      <c r="K38" s="73">
        <v>578</v>
      </c>
    </row>
    <row r="39" spans="1:11">
      <c r="B39" s="6" t="s">
        <v>266</v>
      </c>
      <c r="C39" s="48" t="str">
        <f>IF(C37&gt;$F$65,(C38-C37)/C37,$F$66)</f>
        <v>[sample too small]</v>
      </c>
      <c r="D39" s="48">
        <f t="shared" ref="D39" si="38">IF(D37&gt;$F$65,(D38-D37)/D37,$F$66)</f>
        <v>-3.3112582781456956E-2</v>
      </c>
      <c r="E39" s="48">
        <f t="shared" ref="E39" si="39">IF(E37&gt;$F$65,(E38-E37)/E37,$F$66)</f>
        <v>-8.1896551724137928E-2</v>
      </c>
      <c r="F39" s="48" t="str">
        <f t="shared" ref="F39" si="40">IF(F37&gt;$F$65,(F38-F37)/F37,$F$66)</f>
        <v>[sample too small]</v>
      </c>
      <c r="G39" s="48" t="str">
        <f t="shared" ref="G39" si="41">IF(G37&gt;$F$65,(G38-G37)/G37,$F$66)</f>
        <v>[sample too small]</v>
      </c>
      <c r="H39" s="48">
        <f t="shared" ref="H39" si="42">IF(H37&gt;$F$65,(H38-H37)/H37,$F$66)</f>
        <v>0.23577235772357724</v>
      </c>
      <c r="I39" s="48" t="str">
        <f t="shared" ref="I39" si="43">IF(I37&gt;$F$65,(I38-I37)/I37,$F$66)</f>
        <v>[sample too small]</v>
      </c>
      <c r="J39" s="48">
        <f t="shared" ref="J39:K39" si="44">IF(J37&gt;$F$65,(J38-J37)/J37,$F$66)</f>
        <v>-5.681818181818182E-3</v>
      </c>
      <c r="K39" s="48">
        <f t="shared" si="44"/>
        <v>-1.5332197614991482E-2</v>
      </c>
    </row>
    <row r="40" spans="1:11">
      <c r="B40" s="6" t="s">
        <v>179</v>
      </c>
      <c r="C40" s="48" t="str">
        <f>IF(C35&gt;$F$65,(C38-C35)/C35,$F$66)</f>
        <v>[sample too small]</v>
      </c>
      <c r="D40" s="48">
        <f t="shared" ref="D40:J40" si="45">IF(D35&gt;$F$65,(D38-D35)/D35,$F$66)</f>
        <v>-0.30409914204003818</v>
      </c>
      <c r="E40" s="48">
        <f t="shared" si="45"/>
        <v>-0.41467436108821099</v>
      </c>
      <c r="F40" s="48" t="str">
        <f t="shared" si="45"/>
        <v>[sample too small]</v>
      </c>
      <c r="G40" s="48" t="str">
        <f t="shared" si="45"/>
        <v>[sample too small]</v>
      </c>
      <c r="H40" s="48">
        <f t="shared" si="45"/>
        <v>-0.25049309664694286</v>
      </c>
      <c r="I40" s="48" t="str">
        <f t="shared" si="45"/>
        <v>[sample too small]</v>
      </c>
      <c r="J40" s="48">
        <f t="shared" si="45"/>
        <v>-0.32536622976098684</v>
      </c>
      <c r="K40" s="48">
        <f t="shared" ref="K40" si="46">IF(K35&gt;$F$65,(K38-K35)/K35,$F$66)</f>
        <v>-0.37889533634214489</v>
      </c>
    </row>
    <row r="41" spans="1:11">
      <c r="B41" s="6"/>
      <c r="C41" s="158"/>
      <c r="D41" s="158"/>
      <c r="E41" s="158"/>
      <c r="F41" s="158"/>
      <c r="G41" s="158"/>
      <c r="H41" s="158"/>
      <c r="I41" s="158"/>
      <c r="J41" s="158"/>
      <c r="K41" s="159"/>
    </row>
    <row r="42" spans="1:11">
      <c r="B42" s="6"/>
      <c r="C42" s="158"/>
      <c r="D42" s="158"/>
      <c r="E42" s="158"/>
      <c r="F42" s="158"/>
      <c r="G42" s="158"/>
      <c r="H42" s="158"/>
      <c r="I42" s="158"/>
      <c r="J42" s="158"/>
      <c r="K42" s="159"/>
    </row>
    <row r="43" spans="1:11">
      <c r="B43" s="6"/>
      <c r="C43" s="158"/>
      <c r="D43" s="158"/>
      <c r="E43" s="158"/>
      <c r="F43" s="158"/>
      <c r="G43" s="158"/>
      <c r="H43" s="158"/>
      <c r="I43" s="158"/>
      <c r="J43" s="158"/>
      <c r="K43" s="159"/>
    </row>
    <row r="44" spans="1:11">
      <c r="B44" s="6"/>
      <c r="C44" s="158"/>
      <c r="D44" s="158"/>
      <c r="E44" s="158"/>
      <c r="F44" s="158"/>
      <c r="G44" s="158"/>
      <c r="H44" s="158"/>
      <c r="I44" s="158"/>
      <c r="J44" s="158"/>
      <c r="K44" s="159"/>
    </row>
    <row r="45" spans="1:11">
      <c r="B45" s="6"/>
      <c r="C45" s="158"/>
      <c r="D45" s="158"/>
      <c r="E45" s="158"/>
      <c r="F45" s="158"/>
      <c r="G45" s="158"/>
      <c r="H45" s="158"/>
      <c r="I45" s="158"/>
      <c r="J45" s="158"/>
      <c r="K45" s="159"/>
    </row>
    <row r="46" spans="1:11">
      <c r="B46" s="6"/>
      <c r="C46" s="158"/>
      <c r="D46" s="158"/>
      <c r="E46" s="158"/>
      <c r="F46" s="158"/>
      <c r="G46" s="158"/>
      <c r="H46" s="158"/>
      <c r="I46" s="158"/>
      <c r="J46" s="158"/>
      <c r="K46" s="159"/>
    </row>
    <row r="59" spans="4:6" ht="15.5">
      <c r="D59" s="9"/>
      <c r="E59" s="20"/>
      <c r="F59" s="9"/>
    </row>
    <row r="60" spans="4:6" ht="15.5">
      <c r="D60" s="9"/>
      <c r="E60" s="20"/>
      <c r="F60" s="10"/>
    </row>
    <row r="65" spans="4:6" ht="15.5">
      <c r="D65" s="9" t="s">
        <v>18</v>
      </c>
      <c r="E65" s="20"/>
      <c r="F65" s="9">
        <v>50</v>
      </c>
    </row>
    <row r="66" spans="4:6" ht="15.5">
      <c r="D66" s="9" t="s">
        <v>19</v>
      </c>
      <c r="E66" s="20"/>
      <c r="F66" s="22" t="s">
        <v>31</v>
      </c>
    </row>
    <row r="73" spans="4:6" ht="15.5">
      <c r="D73" s="9"/>
      <c r="E73" s="20"/>
      <c r="F73" s="9"/>
    </row>
    <row r="74" spans="4:6" ht="15.5">
      <c r="D74" s="9"/>
      <c r="E74" s="20"/>
      <c r="F74" s="10"/>
    </row>
  </sheetData>
  <pageMargins left="0.7" right="0.7" top="0.75" bottom="0.75" header="0.3" footer="0.3"/>
  <pageSetup paperSize="9" scale="45"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0"/>
  <sheetViews>
    <sheetView zoomScaleNormal="100" workbookViewId="0">
      <selection activeCell="B31" sqref="B31"/>
    </sheetView>
  </sheetViews>
  <sheetFormatPr defaultRowHeight="14.5"/>
  <cols>
    <col min="1" max="1" width="18" customWidth="1"/>
    <col min="2" max="2" width="17.7265625" customWidth="1"/>
    <col min="3" max="3" width="18.26953125" customWidth="1"/>
    <col min="4" max="4" width="17.453125" customWidth="1"/>
    <col min="5" max="5" width="9.26953125" bestFit="1" customWidth="1"/>
    <col min="6" max="6" width="19.453125" customWidth="1"/>
    <col min="7" max="7" width="20.453125" customWidth="1"/>
    <col min="8" max="8" width="18.453125" customWidth="1"/>
    <col min="9" max="9" width="16.453125" customWidth="1"/>
  </cols>
  <sheetData>
    <row r="1" spans="1:9" ht="18.5">
      <c r="A1" s="27" t="s">
        <v>268</v>
      </c>
      <c r="C1" s="29"/>
      <c r="D1" s="29"/>
      <c r="E1" s="29"/>
      <c r="F1" s="29"/>
      <c r="G1" s="29"/>
      <c r="H1" s="29"/>
      <c r="I1" s="29"/>
    </row>
    <row r="2" spans="1:9" ht="15.5">
      <c r="A2" s="24" t="s">
        <v>173</v>
      </c>
      <c r="C2" s="29"/>
      <c r="D2" s="29"/>
      <c r="E2" s="29"/>
      <c r="F2" s="29"/>
      <c r="G2" s="29"/>
      <c r="H2" s="29"/>
      <c r="I2" s="29"/>
    </row>
    <row r="3" spans="1:9" ht="15.5">
      <c r="A3" s="28" t="s">
        <v>3</v>
      </c>
      <c r="B3" s="31" t="s">
        <v>6</v>
      </c>
      <c r="C3" s="31" t="s">
        <v>7</v>
      </c>
      <c r="D3" s="31" t="s">
        <v>79</v>
      </c>
      <c r="E3" s="31" t="s">
        <v>9</v>
      </c>
      <c r="F3" s="31" t="s">
        <v>10</v>
      </c>
      <c r="G3" s="31" t="s">
        <v>82</v>
      </c>
      <c r="H3" s="31" t="s">
        <v>87</v>
      </c>
      <c r="I3" s="31" t="s">
        <v>80</v>
      </c>
    </row>
    <row r="4" spans="1:9" ht="24.75" customHeight="1">
      <c r="A4" s="36" t="s">
        <v>88</v>
      </c>
      <c r="B4" s="30">
        <f t="shared" ref="B4:I4" si="0">AVERAGE(B5:B9)</f>
        <v>104.2</v>
      </c>
      <c r="C4" s="30">
        <f t="shared" si="0"/>
        <v>10.6</v>
      </c>
      <c r="D4" s="30">
        <f t="shared" si="0"/>
        <v>31.2</v>
      </c>
      <c r="E4" s="30">
        <f t="shared" si="0"/>
        <v>209</v>
      </c>
      <c r="F4" s="30">
        <f t="shared" si="0"/>
        <v>3.2</v>
      </c>
      <c r="G4" s="30">
        <f t="shared" si="0"/>
        <v>15.2</v>
      </c>
      <c r="H4" s="30">
        <f t="shared" si="0"/>
        <v>4.8</v>
      </c>
      <c r="I4" s="41">
        <f t="shared" si="0"/>
        <v>378.2</v>
      </c>
    </row>
    <row r="5" spans="1:9" ht="24.75" customHeight="1">
      <c r="A5" s="36">
        <v>1994</v>
      </c>
      <c r="B5" s="33">
        <v>111</v>
      </c>
      <c r="C5" s="33">
        <v>5</v>
      </c>
      <c r="D5" s="33">
        <v>24</v>
      </c>
      <c r="E5" s="33">
        <v>197</v>
      </c>
      <c r="F5" s="33">
        <v>9</v>
      </c>
      <c r="G5" s="33">
        <v>14</v>
      </c>
      <c r="H5" s="33">
        <v>3</v>
      </c>
      <c r="I5" s="41">
        <f t="shared" ref="I5:I34" si="1">SUM(B5:H5)</f>
        <v>363</v>
      </c>
    </row>
    <row r="6" spans="1:9" ht="15.5">
      <c r="A6" s="36">
        <v>1995</v>
      </c>
      <c r="B6" s="33">
        <v>121</v>
      </c>
      <c r="C6" s="33">
        <v>11</v>
      </c>
      <c r="D6" s="33">
        <v>33</v>
      </c>
      <c r="E6" s="33">
        <v>221</v>
      </c>
      <c r="F6" s="33">
        <v>1</v>
      </c>
      <c r="G6" s="33">
        <v>19</v>
      </c>
      <c r="H6" s="33">
        <v>3</v>
      </c>
      <c r="I6" s="41">
        <f t="shared" si="1"/>
        <v>409</v>
      </c>
    </row>
    <row r="7" spans="1:9" ht="15.5">
      <c r="A7" s="36">
        <v>1996</v>
      </c>
      <c r="B7" s="33">
        <v>106</v>
      </c>
      <c r="C7" s="33">
        <v>15</v>
      </c>
      <c r="D7" s="33">
        <v>29</v>
      </c>
      <c r="E7" s="33">
        <v>185</v>
      </c>
      <c r="F7" s="33">
        <v>3</v>
      </c>
      <c r="G7" s="33">
        <v>14</v>
      </c>
      <c r="H7" s="33">
        <v>5</v>
      </c>
      <c r="I7" s="41">
        <f t="shared" si="1"/>
        <v>357</v>
      </c>
    </row>
    <row r="8" spans="1:9" ht="15.5">
      <c r="A8" s="36">
        <v>1997</v>
      </c>
      <c r="B8" s="33">
        <v>87</v>
      </c>
      <c r="C8" s="33">
        <v>9</v>
      </c>
      <c r="D8" s="33">
        <v>37</v>
      </c>
      <c r="E8" s="33">
        <v>219</v>
      </c>
      <c r="F8" s="33">
        <v>2</v>
      </c>
      <c r="G8" s="33">
        <v>16</v>
      </c>
      <c r="H8" s="33">
        <v>7</v>
      </c>
      <c r="I8" s="41">
        <f t="shared" si="1"/>
        <v>377</v>
      </c>
    </row>
    <row r="9" spans="1:9" ht="15.5">
      <c r="A9" s="36">
        <v>1998</v>
      </c>
      <c r="B9" s="33">
        <v>96</v>
      </c>
      <c r="C9" s="33">
        <v>13</v>
      </c>
      <c r="D9" s="33">
        <v>33</v>
      </c>
      <c r="E9" s="33">
        <v>223</v>
      </c>
      <c r="F9" s="33">
        <v>1</v>
      </c>
      <c r="G9" s="33">
        <v>13</v>
      </c>
      <c r="H9" s="33">
        <v>6</v>
      </c>
      <c r="I9" s="41">
        <f t="shared" si="1"/>
        <v>385</v>
      </c>
    </row>
    <row r="10" spans="1:9" ht="15.5">
      <c r="A10" s="36">
        <v>1999</v>
      </c>
      <c r="B10" s="33">
        <v>89</v>
      </c>
      <c r="C10" s="33">
        <v>8</v>
      </c>
      <c r="D10" s="33">
        <v>30</v>
      </c>
      <c r="E10" s="33">
        <v>169</v>
      </c>
      <c r="F10" s="33">
        <v>1</v>
      </c>
      <c r="G10" s="33">
        <v>11</v>
      </c>
      <c r="H10" s="33">
        <v>2</v>
      </c>
      <c r="I10" s="41">
        <f t="shared" si="1"/>
        <v>310</v>
      </c>
    </row>
    <row r="11" spans="1:9" ht="15.5">
      <c r="A11" s="36">
        <v>2000</v>
      </c>
      <c r="B11" s="33">
        <v>72</v>
      </c>
      <c r="C11" s="33">
        <v>12</v>
      </c>
      <c r="D11" s="33">
        <v>40</v>
      </c>
      <c r="E11" s="33">
        <v>182</v>
      </c>
      <c r="F11" s="33">
        <v>1</v>
      </c>
      <c r="G11" s="33">
        <v>15</v>
      </c>
      <c r="H11" s="33">
        <v>4</v>
      </c>
      <c r="I11" s="41">
        <f t="shared" si="1"/>
        <v>326</v>
      </c>
    </row>
    <row r="12" spans="1:9" ht="15.5">
      <c r="A12" s="36">
        <v>2001</v>
      </c>
      <c r="B12" s="33">
        <v>76</v>
      </c>
      <c r="C12" s="33">
        <v>10</v>
      </c>
      <c r="D12" s="33">
        <v>49</v>
      </c>
      <c r="E12" s="33">
        <v>194</v>
      </c>
      <c r="F12" s="33">
        <v>0</v>
      </c>
      <c r="G12" s="33">
        <v>14</v>
      </c>
      <c r="H12" s="33">
        <v>5</v>
      </c>
      <c r="I12" s="41">
        <f t="shared" si="1"/>
        <v>348</v>
      </c>
    </row>
    <row r="13" spans="1:9" ht="15.5">
      <c r="A13" s="36">
        <v>2002</v>
      </c>
      <c r="B13" s="33">
        <v>73</v>
      </c>
      <c r="C13" s="33">
        <v>8</v>
      </c>
      <c r="D13" s="33">
        <v>46</v>
      </c>
      <c r="E13" s="33">
        <v>154</v>
      </c>
      <c r="F13" s="33">
        <v>0</v>
      </c>
      <c r="G13" s="33">
        <v>21</v>
      </c>
      <c r="H13" s="33">
        <v>2</v>
      </c>
      <c r="I13" s="41">
        <f t="shared" si="1"/>
        <v>304</v>
      </c>
    </row>
    <row r="14" spans="1:9" ht="15.5">
      <c r="A14" s="36">
        <v>2003</v>
      </c>
      <c r="B14" s="33">
        <v>63</v>
      </c>
      <c r="C14" s="33">
        <v>14</v>
      </c>
      <c r="D14" s="33">
        <v>50</v>
      </c>
      <c r="E14" s="33">
        <v>189</v>
      </c>
      <c r="F14" s="33">
        <v>1</v>
      </c>
      <c r="G14" s="33">
        <v>14</v>
      </c>
      <c r="H14" s="33">
        <v>5</v>
      </c>
      <c r="I14" s="41">
        <f t="shared" si="1"/>
        <v>336</v>
      </c>
    </row>
    <row r="15" spans="1:9" ht="15.5">
      <c r="A15" s="36">
        <v>2004</v>
      </c>
      <c r="B15" s="33">
        <v>76</v>
      </c>
      <c r="C15" s="33">
        <v>7</v>
      </c>
      <c r="D15" s="33">
        <v>42</v>
      </c>
      <c r="E15" s="33">
        <v>167</v>
      </c>
      <c r="F15" s="33">
        <v>3</v>
      </c>
      <c r="G15" s="33">
        <v>12</v>
      </c>
      <c r="H15" s="33">
        <v>1</v>
      </c>
      <c r="I15" s="41">
        <f t="shared" si="1"/>
        <v>308</v>
      </c>
    </row>
    <row r="16" spans="1:9" ht="15.5">
      <c r="A16" s="36">
        <v>2005</v>
      </c>
      <c r="B16" s="33">
        <v>66</v>
      </c>
      <c r="C16" s="33">
        <v>16</v>
      </c>
      <c r="D16" s="33">
        <v>34</v>
      </c>
      <c r="E16" s="33">
        <v>153</v>
      </c>
      <c r="F16" s="33">
        <v>0</v>
      </c>
      <c r="G16" s="33">
        <v>15</v>
      </c>
      <c r="H16" s="33">
        <v>2</v>
      </c>
      <c r="I16" s="41">
        <f t="shared" si="1"/>
        <v>286</v>
      </c>
    </row>
    <row r="17" spans="1:9" ht="15.5">
      <c r="A17" s="36">
        <v>2006</v>
      </c>
      <c r="B17" s="33">
        <v>61</v>
      </c>
      <c r="C17" s="33">
        <v>10</v>
      </c>
      <c r="D17" s="33">
        <v>58</v>
      </c>
      <c r="E17" s="33">
        <v>175</v>
      </c>
      <c r="F17" s="33">
        <v>0</v>
      </c>
      <c r="G17" s="33">
        <v>8</v>
      </c>
      <c r="H17" s="33">
        <v>2</v>
      </c>
      <c r="I17" s="41">
        <f t="shared" si="1"/>
        <v>314</v>
      </c>
    </row>
    <row r="18" spans="1:9" ht="15.5">
      <c r="A18" s="36">
        <v>2007</v>
      </c>
      <c r="B18" s="33">
        <v>60</v>
      </c>
      <c r="C18" s="33">
        <v>4</v>
      </c>
      <c r="D18" s="33">
        <v>40</v>
      </c>
      <c r="E18" s="33">
        <v>160</v>
      </c>
      <c r="F18" s="33">
        <v>0</v>
      </c>
      <c r="G18" s="33">
        <v>15</v>
      </c>
      <c r="H18" s="33">
        <v>2</v>
      </c>
      <c r="I18" s="41">
        <f t="shared" si="1"/>
        <v>281</v>
      </c>
    </row>
    <row r="19" spans="1:9" ht="15.5">
      <c r="A19" s="36">
        <v>2008</v>
      </c>
      <c r="B19" s="33">
        <v>60</v>
      </c>
      <c r="C19" s="33">
        <v>9</v>
      </c>
      <c r="D19" s="33">
        <v>34</v>
      </c>
      <c r="E19" s="33">
        <v>153</v>
      </c>
      <c r="F19" s="33">
        <v>1</v>
      </c>
      <c r="G19" s="33">
        <v>8</v>
      </c>
      <c r="H19" s="33">
        <v>5</v>
      </c>
      <c r="I19" s="41">
        <f t="shared" si="1"/>
        <v>270</v>
      </c>
    </row>
    <row r="20" spans="1:9" ht="15.5">
      <c r="A20" s="36">
        <v>2009</v>
      </c>
      <c r="B20" s="33">
        <v>47</v>
      </c>
      <c r="C20" s="33">
        <v>5</v>
      </c>
      <c r="D20" s="33">
        <v>43</v>
      </c>
      <c r="E20" s="33">
        <v>116</v>
      </c>
      <c r="F20" s="33">
        <v>0</v>
      </c>
      <c r="G20" s="33">
        <v>5</v>
      </c>
      <c r="H20" s="33">
        <v>0</v>
      </c>
      <c r="I20" s="41">
        <f t="shared" si="1"/>
        <v>216</v>
      </c>
    </row>
    <row r="21" spans="1:9" ht="15.5">
      <c r="A21" s="36">
        <v>2010</v>
      </c>
      <c r="B21" s="33">
        <v>47</v>
      </c>
      <c r="C21" s="33">
        <v>7</v>
      </c>
      <c r="D21" s="33">
        <v>35</v>
      </c>
      <c r="E21" s="33">
        <v>105</v>
      </c>
      <c r="F21" s="33">
        <v>1</v>
      </c>
      <c r="G21" s="33">
        <v>8</v>
      </c>
      <c r="H21" s="33">
        <v>5</v>
      </c>
      <c r="I21" s="41">
        <f t="shared" si="1"/>
        <v>208</v>
      </c>
    </row>
    <row r="22" spans="1:9" ht="15.5">
      <c r="A22" s="36">
        <v>2011</v>
      </c>
      <c r="B22" s="33">
        <v>43</v>
      </c>
      <c r="C22" s="33">
        <v>7</v>
      </c>
      <c r="D22" s="33">
        <v>33</v>
      </c>
      <c r="E22" s="33">
        <v>89</v>
      </c>
      <c r="F22" s="33">
        <v>1</v>
      </c>
      <c r="G22" s="33">
        <v>9</v>
      </c>
      <c r="H22" s="33">
        <v>3</v>
      </c>
      <c r="I22" s="41">
        <f t="shared" si="1"/>
        <v>185</v>
      </c>
    </row>
    <row r="23" spans="1:9" ht="15.5">
      <c r="A23" s="36">
        <v>2012</v>
      </c>
      <c r="B23" s="33">
        <v>59</v>
      </c>
      <c r="C23" s="33">
        <v>9</v>
      </c>
      <c r="D23" s="33">
        <v>21</v>
      </c>
      <c r="E23" s="33">
        <v>73</v>
      </c>
      <c r="F23" s="33">
        <v>1</v>
      </c>
      <c r="G23" s="33">
        <v>13</v>
      </c>
      <c r="H23" s="33">
        <v>0</v>
      </c>
      <c r="I23" s="41">
        <f t="shared" si="1"/>
        <v>176</v>
      </c>
    </row>
    <row r="24" spans="1:9" ht="15.5">
      <c r="A24" s="36">
        <v>2013</v>
      </c>
      <c r="B24" s="33">
        <v>38</v>
      </c>
      <c r="C24" s="33">
        <v>13</v>
      </c>
      <c r="D24" s="33">
        <v>23</v>
      </c>
      <c r="E24" s="33">
        <v>89</v>
      </c>
      <c r="F24" s="33">
        <v>2</v>
      </c>
      <c r="G24" s="33">
        <v>5</v>
      </c>
      <c r="H24" s="33">
        <v>2</v>
      </c>
      <c r="I24" s="41">
        <f t="shared" si="1"/>
        <v>172</v>
      </c>
    </row>
    <row r="25" spans="1:9" ht="15.5">
      <c r="A25" s="36">
        <v>2014</v>
      </c>
      <c r="B25" s="33">
        <v>59</v>
      </c>
      <c r="C25" s="33">
        <v>8</v>
      </c>
      <c r="D25" s="33">
        <v>30</v>
      </c>
      <c r="E25" s="33">
        <v>94</v>
      </c>
      <c r="F25" s="33">
        <v>1</v>
      </c>
      <c r="G25" s="33">
        <v>2</v>
      </c>
      <c r="H25" s="33">
        <v>9</v>
      </c>
      <c r="I25" s="41">
        <f t="shared" si="1"/>
        <v>203</v>
      </c>
    </row>
    <row r="26" spans="1:9" ht="15.5">
      <c r="A26" s="36">
        <v>2015</v>
      </c>
      <c r="B26" s="33">
        <v>44</v>
      </c>
      <c r="C26" s="33">
        <v>5</v>
      </c>
      <c r="D26" s="33">
        <v>27</v>
      </c>
      <c r="E26" s="33">
        <v>75</v>
      </c>
      <c r="F26" s="33">
        <v>1</v>
      </c>
      <c r="G26" s="33">
        <v>13</v>
      </c>
      <c r="H26" s="33">
        <v>3</v>
      </c>
      <c r="I26" s="41">
        <f t="shared" si="1"/>
        <v>168</v>
      </c>
    </row>
    <row r="27" spans="1:9" ht="15.5">
      <c r="A27" s="36">
        <v>2016</v>
      </c>
      <c r="B27" s="33">
        <v>32</v>
      </c>
      <c r="C27" s="33">
        <v>8</v>
      </c>
      <c r="D27" s="33">
        <v>30</v>
      </c>
      <c r="E27" s="33">
        <v>106</v>
      </c>
      <c r="F27" s="33">
        <v>3</v>
      </c>
      <c r="G27" s="33">
        <v>6</v>
      </c>
      <c r="H27" s="33">
        <v>6</v>
      </c>
      <c r="I27" s="41">
        <f t="shared" si="1"/>
        <v>191</v>
      </c>
    </row>
    <row r="28" spans="1:9" ht="15.5">
      <c r="A28" s="36">
        <v>2017</v>
      </c>
      <c r="B28" s="33">
        <v>38</v>
      </c>
      <c r="C28" s="33">
        <v>5</v>
      </c>
      <c r="D28" s="33">
        <v>29</v>
      </c>
      <c r="E28" s="33">
        <v>64</v>
      </c>
      <c r="F28" s="33">
        <v>2</v>
      </c>
      <c r="G28" s="33">
        <v>3</v>
      </c>
      <c r="H28" s="33">
        <v>4</v>
      </c>
      <c r="I28" s="41">
        <f t="shared" si="1"/>
        <v>145</v>
      </c>
    </row>
    <row r="29" spans="1:9" ht="15.5">
      <c r="A29" s="36">
        <v>2018</v>
      </c>
      <c r="B29" s="33">
        <v>34</v>
      </c>
      <c r="C29" s="33">
        <v>6</v>
      </c>
      <c r="D29" s="33">
        <v>33</v>
      </c>
      <c r="E29" s="33">
        <v>75</v>
      </c>
      <c r="F29" s="33">
        <v>2</v>
      </c>
      <c r="G29" s="33">
        <v>5</v>
      </c>
      <c r="H29" s="33">
        <v>6</v>
      </c>
      <c r="I29" s="41">
        <f t="shared" si="1"/>
        <v>161</v>
      </c>
    </row>
    <row r="30" spans="1:9" ht="15.5">
      <c r="A30" s="36">
        <v>2019</v>
      </c>
      <c r="B30" s="33">
        <v>44</v>
      </c>
      <c r="C30" s="33">
        <v>9</v>
      </c>
      <c r="D30" s="33">
        <v>25</v>
      </c>
      <c r="E30" s="33">
        <v>75</v>
      </c>
      <c r="F30" s="33">
        <v>3</v>
      </c>
      <c r="G30" s="33">
        <v>6</v>
      </c>
      <c r="H30" s="33">
        <v>2</v>
      </c>
      <c r="I30" s="41">
        <f t="shared" si="1"/>
        <v>164</v>
      </c>
    </row>
    <row r="31" spans="1:9" ht="15.5">
      <c r="A31" s="36">
        <v>2020</v>
      </c>
      <c r="B31" s="33">
        <v>34</v>
      </c>
      <c r="C31" s="33">
        <v>11</v>
      </c>
      <c r="D31" s="33">
        <v>16</v>
      </c>
      <c r="E31" s="33">
        <v>71</v>
      </c>
      <c r="F31" s="33">
        <v>0</v>
      </c>
      <c r="G31" s="33">
        <v>7</v>
      </c>
      <c r="H31" s="33">
        <v>2</v>
      </c>
      <c r="I31" s="41">
        <f t="shared" si="1"/>
        <v>141</v>
      </c>
    </row>
    <row r="32" spans="1:9" ht="15.5">
      <c r="A32" s="36">
        <v>2021</v>
      </c>
      <c r="B32" s="33">
        <v>37</v>
      </c>
      <c r="C32" s="33">
        <v>9</v>
      </c>
      <c r="D32" s="33">
        <v>30</v>
      </c>
      <c r="E32" s="33">
        <v>55</v>
      </c>
      <c r="F32" s="33">
        <v>2</v>
      </c>
      <c r="G32" s="33">
        <v>3</v>
      </c>
      <c r="H32" s="33">
        <v>3</v>
      </c>
      <c r="I32" s="41">
        <f t="shared" si="1"/>
        <v>139</v>
      </c>
    </row>
    <row r="33" spans="1:9" ht="15.5">
      <c r="A33" s="36">
        <v>2022</v>
      </c>
      <c r="B33" s="33">
        <v>34</v>
      </c>
      <c r="C33" s="33">
        <v>2</v>
      </c>
      <c r="D33" s="33">
        <v>25</v>
      </c>
      <c r="E33" s="33">
        <v>98</v>
      </c>
      <c r="F33" s="33">
        <v>0</v>
      </c>
      <c r="G33" s="33">
        <v>7</v>
      </c>
      <c r="H33" s="33">
        <v>5</v>
      </c>
      <c r="I33" s="41">
        <f t="shared" si="1"/>
        <v>171</v>
      </c>
    </row>
    <row r="34" spans="1:9" ht="15.5">
      <c r="A34" s="36" t="s">
        <v>269</v>
      </c>
      <c r="B34" s="33">
        <v>47</v>
      </c>
      <c r="C34" s="33">
        <v>7</v>
      </c>
      <c r="D34" s="33">
        <v>26</v>
      </c>
      <c r="E34" s="33">
        <v>61</v>
      </c>
      <c r="F34" s="33">
        <v>1</v>
      </c>
      <c r="G34" s="33">
        <v>6</v>
      </c>
      <c r="H34" s="33">
        <v>7</v>
      </c>
      <c r="I34" s="41">
        <f t="shared" si="1"/>
        <v>155</v>
      </c>
    </row>
    <row r="35" spans="1:9" ht="25.5" customHeight="1">
      <c r="A35" s="36" t="s">
        <v>178</v>
      </c>
      <c r="B35" s="41">
        <f>AVERAGE(B25:B29)</f>
        <v>41.4</v>
      </c>
      <c r="C35" s="41">
        <f t="shared" ref="C35:I35" si="2">AVERAGE(C25:C29)</f>
        <v>6.4</v>
      </c>
      <c r="D35" s="41">
        <f t="shared" si="2"/>
        <v>29.8</v>
      </c>
      <c r="E35" s="41">
        <f t="shared" si="2"/>
        <v>82.8</v>
      </c>
      <c r="F35" s="41">
        <f t="shared" si="2"/>
        <v>1.8</v>
      </c>
      <c r="G35" s="41">
        <f t="shared" si="2"/>
        <v>5.8</v>
      </c>
      <c r="H35" s="41">
        <f t="shared" si="2"/>
        <v>5.6</v>
      </c>
      <c r="I35" s="41">
        <f t="shared" si="2"/>
        <v>173.6</v>
      </c>
    </row>
    <row r="36" spans="1:9" ht="29.25" customHeight="1">
      <c r="A36" s="44" t="s">
        <v>184</v>
      </c>
      <c r="B36" s="45">
        <f>'2016 base'!B4</f>
        <v>20.7</v>
      </c>
      <c r="C36" s="45">
        <f>'2016 base'!C4</f>
        <v>3.2</v>
      </c>
      <c r="D36" s="45">
        <f>'2016 base'!D4</f>
        <v>14.9</v>
      </c>
      <c r="E36" s="45">
        <f>'2016 base'!E4</f>
        <v>41.4</v>
      </c>
      <c r="F36" s="45">
        <f>'2016 base'!F4</f>
        <v>0.9</v>
      </c>
      <c r="G36" s="45">
        <f>'2016 base'!G4</f>
        <v>2.9</v>
      </c>
      <c r="H36" s="45">
        <f>'2016 base'!H4</f>
        <v>2.8</v>
      </c>
      <c r="I36" s="45">
        <f>'2016 base'!I4</f>
        <v>86.8</v>
      </c>
    </row>
    <row r="37" spans="1:9" ht="24" customHeight="1">
      <c r="A37" s="36" t="s">
        <v>270</v>
      </c>
      <c r="B37" s="29"/>
      <c r="C37" s="29"/>
      <c r="D37" s="29"/>
      <c r="E37" s="29"/>
      <c r="F37" s="29"/>
      <c r="G37" s="29"/>
      <c r="H37" s="29"/>
      <c r="I37" s="46"/>
    </row>
    <row r="38" spans="1:9" ht="15.5">
      <c r="A38" s="36" t="s">
        <v>271</v>
      </c>
      <c r="B38" s="47" t="str">
        <f>IF(B33&gt;'2016 base'!$B$9,(B34-B33)/B33,'2016 base'!$B$10)</f>
        <v>[sample too small]</v>
      </c>
      <c r="C38" s="47" t="str">
        <f>IF(C33&gt;'2016 base'!$B$9,(C34-C33)/C33,'2016 base'!$B$10)</f>
        <v>[sample too small]</v>
      </c>
      <c r="D38" s="47" t="str">
        <f>IF(D33&gt;'2016 base'!$B$9,(D34-D33)/D33,'2016 base'!$B$10)</f>
        <v>[sample too small]</v>
      </c>
      <c r="E38" s="47">
        <f>IF(E33&gt;'2016 base'!$B$9,(E34-E33)/E33,'2016 base'!$B$10)</f>
        <v>-0.37755102040816324</v>
      </c>
      <c r="F38" s="47" t="str">
        <f>IF(F33&gt;'2016 base'!$B$9,(F34-F33)/F33,'2016 base'!$B$10)</f>
        <v>[sample too small]</v>
      </c>
      <c r="G38" s="47" t="str">
        <f>IF(G33&gt;'2016 base'!$B$9,(G34-G33)/G33,'2016 base'!$B$10)</f>
        <v>[sample too small]</v>
      </c>
      <c r="H38" s="47" t="str">
        <f>IF(H33&gt;'2016 base'!$B$9,(H34-H33)/H33,'2016 base'!$B$10)</f>
        <v>[sample too small]</v>
      </c>
      <c r="I38" s="47">
        <f>IF(I33&gt;'2016 base'!$B$9,(I34-I33)/I33,'2016 base'!$B$10)</f>
        <v>-9.3567251461988299E-2</v>
      </c>
    </row>
    <row r="39" spans="1:9" ht="15.5">
      <c r="A39" s="36" t="s">
        <v>185</v>
      </c>
      <c r="B39" s="47" t="str">
        <f>IF(B35&gt;'2016 base'!$B$9,(B34-B35)/B35,'2016 base'!$B$10)</f>
        <v>[sample too small]</v>
      </c>
      <c r="C39" s="47" t="str">
        <f>IF(C35&gt;'2016 base'!$B$9,(C34-C35)/C35,'2016 base'!$B$10)</f>
        <v>[sample too small]</v>
      </c>
      <c r="D39" s="47" t="str">
        <f>IF(D35&gt;'2016 base'!$B$9,(D34-D35)/D35,'2016 base'!$B$10)</f>
        <v>[sample too small]</v>
      </c>
      <c r="E39" s="47">
        <f>IF(E35&gt;'2016 base'!$B$9,(E34-E35)/E35,'2016 base'!$B$10)</f>
        <v>-0.26328502415458932</v>
      </c>
      <c r="F39" s="47" t="str">
        <f>IF(F35&gt;'2016 base'!$B$9,(F34-F35)/F35,'2016 base'!$B$10)</f>
        <v>[sample too small]</v>
      </c>
      <c r="G39" s="47" t="str">
        <f>IF(G35&gt;'2016 base'!$B$9,(G34-G35)/G35,'2016 base'!$B$10)</f>
        <v>[sample too small]</v>
      </c>
      <c r="H39" s="47" t="str">
        <f>IF(H35&gt;'2016 base'!$B$9,(H34-H35)/H35,'2016 base'!$B$10)</f>
        <v>[sample too small]</v>
      </c>
      <c r="I39" s="47">
        <f>IF(I35&gt;'2016 base'!$B$9,(I34-I35)/I35,'2016 base'!$B$10)</f>
        <v>-0.10714285714285711</v>
      </c>
    </row>
    <row r="40" spans="1:9" ht="15.5">
      <c r="A40" s="29"/>
      <c r="B40" s="30"/>
      <c r="C40" s="30"/>
      <c r="D40" s="30"/>
      <c r="E40" s="30"/>
      <c r="F40" s="30"/>
      <c r="G40" s="30"/>
      <c r="H40" s="30"/>
      <c r="I40" s="30"/>
    </row>
    <row r="41" spans="1:9" ht="15.5">
      <c r="A41" s="29"/>
      <c r="B41" s="30"/>
      <c r="C41" s="30"/>
      <c r="D41" s="30"/>
      <c r="E41" s="30"/>
      <c r="F41" s="30"/>
      <c r="G41" s="30"/>
      <c r="H41" s="30"/>
      <c r="I41" s="30"/>
    </row>
    <row r="42" spans="1:9" ht="15.5">
      <c r="A42" s="29"/>
      <c r="B42" s="30"/>
      <c r="C42" s="30"/>
      <c r="D42" s="30"/>
      <c r="E42" s="30"/>
      <c r="F42" s="30"/>
      <c r="G42" s="30"/>
      <c r="H42" s="30"/>
      <c r="I42" s="30"/>
    </row>
    <row r="109" spans="1:2">
      <c r="A109" s="20"/>
      <c r="B109" s="20"/>
    </row>
    <row r="110" spans="1:2">
      <c r="A110" s="20"/>
      <c r="B110" s="22"/>
    </row>
  </sheetData>
  <phoneticPr fontId="38" type="noConversion"/>
  <pageMargins left="0.7" right="0.7" top="0.75" bottom="0.75" header="0.3" footer="0.3"/>
  <pageSetup paperSize="9" scale="56"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A48432151</value>
    </field>
    <field name="Objective-Title">
      <value order="0">Key Reported Road Casualties Scotland 2023 - Publication - Stats bulletin - accessible format</value>
    </field>
    <field name="Objective-Description">
      <value order="0"/>
    </field>
    <field name="Objective-CreationStamp">
      <value order="0">2024-05-14T14:54:46Z</value>
    </field>
    <field name="Objective-IsApproved">
      <value order="0">false</value>
    </field>
    <field name="Objective-IsPublished">
      <value order="0">true</value>
    </field>
    <field name="Objective-DatePublished">
      <value order="0">2024-05-28T07:16:03Z</value>
    </field>
    <field name="Objective-ModificationStamp">
      <value order="0">2024-05-28T07:16:03Z</value>
    </field>
    <field name="Objective-Owner">
      <value order="0">Knight, Andrew A (U016789)</value>
    </field>
    <field name="Objective-Path">
      <value order="0">Objective Global Folder:SG File Plan:Business and industry:Transport:General:Research and analysis: Transport - general:Road accident and casualty statistics: Key 2023 Road Accident Statistics: Research and analysis: Roads and road transport: Road safety: 2023-2028</value>
    </field>
    <field name="Objective-Parent">
      <value order="0">Road accident and casualty statistics: Key 2023 Road Accident Statistics: Research and analysis: Roads and road transport: Road safety: 2023-2028</value>
    </field>
    <field name="Objective-State">
      <value order="0">Published</value>
    </field>
    <field name="Objective-VersionId">
      <value order="0">vA73143732</value>
    </field>
    <field name="Objective-Version">
      <value order="0">5.0</value>
    </field>
    <field name="Objective-VersionNumber">
      <value order="0">5</value>
    </field>
    <field name="Objective-VersionComment">
      <value order="0"/>
    </field>
    <field name="Objective-FileNumber">
      <value order="0">STAT/670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Contents</vt:lpstr>
      <vt:lpstr>Notes</vt:lpstr>
      <vt:lpstr>Table 1a</vt:lpstr>
      <vt:lpstr>Table 1b</vt:lpstr>
      <vt:lpstr>Table 2a</vt:lpstr>
      <vt:lpstr>Table 2b</vt:lpstr>
      <vt:lpstr>Table 3</vt:lpstr>
      <vt:lpstr>Table 4</vt:lpstr>
      <vt:lpstr>Table 5</vt:lpstr>
      <vt:lpstr>Table 6</vt:lpstr>
      <vt:lpstr>Table 7</vt:lpstr>
      <vt:lpstr>Table 8</vt:lpstr>
      <vt:lpstr>Table 9</vt:lpstr>
      <vt:lpstr>Table 10</vt:lpstr>
      <vt:lpstr>Table 11</vt:lpstr>
      <vt:lpstr>2016 base</vt:lpstr>
      <vt:lpstr>Table 12</vt:lpstr>
      <vt:lpstr>Headline targets</vt:lpstr>
      <vt:lpstr>Other targets</vt:lpstr>
      <vt:lpstr>Contents!Print_Area</vt:lpstr>
      <vt:lpstr>'Table 1b'!Print_Area</vt:lpstr>
      <vt:lpstr>'Table 2a'!Print_Area</vt:lpstr>
      <vt:lpstr>'Table 3'!Print_Area</vt:lpstr>
      <vt:lpstr>'Table 4'!Print_Area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Andrew Caddle</cp:lastModifiedBy>
  <cp:lastPrinted>2021-06-17T06:52:21Z</cp:lastPrinted>
  <dcterms:created xsi:type="dcterms:W3CDTF">2021-06-07T08:02:36Z</dcterms:created>
  <dcterms:modified xsi:type="dcterms:W3CDTF">2024-05-29T08:17:10Z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A48432151</vt:lpwstr>
  </property>
  <property fmtid="{D5CDD505-2E9C-101B-9397-08002B2CF9AE}" pid="4" name="Objective-Title">
    <vt:lpwstr>Key Reported Road Casualties Scotland 2023 - Publication - Stats bulletin - accessible format</vt:lpwstr>
  </property>
  <property fmtid="{D5CDD505-2E9C-101B-9397-08002B2CF9AE}" pid="5" name="Objective-Description">
    <vt:lpwstr/>
  </property>
  <property fmtid="{D5CDD505-2E9C-101B-9397-08002B2CF9AE}" pid="6" name="Objective-CreationStamp">
    <vt:filetime>2024-05-14T14:55:38Z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2024-05-28T07:16:03Z</vt:filetime>
  </property>
  <property fmtid="{D5CDD505-2E9C-101B-9397-08002B2CF9AE}" pid="10" name="Objective-ModificationStamp">
    <vt:filetime>2024-05-28T07:16:03Z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general:Road accident and casualty statistics: Key 2023 Road Accident Statistics: Research and analysis: Roads and road transport: Road safety: 2023-2028:</vt:lpwstr>
  </property>
  <property fmtid="{D5CDD505-2E9C-101B-9397-08002B2CF9AE}" pid="13" name="Objective-Parent">
    <vt:lpwstr>Road accident and casualty statistics: Key 2023 Road Accident Statistics: Research and analysis: Roads and road transport: Road safety: 2023-2028</vt:lpwstr>
  </property>
  <property fmtid="{D5CDD505-2E9C-101B-9397-08002B2CF9AE}" pid="14" name="Objective-State">
    <vt:lpwstr>Published</vt:lpwstr>
  </property>
  <property fmtid="{D5CDD505-2E9C-101B-9397-08002B2CF9AE}" pid="15" name="Objective-VersionId">
    <vt:lpwstr>vA73143732</vt:lpwstr>
  </property>
  <property fmtid="{D5CDD505-2E9C-101B-9397-08002B2CF9AE}" pid="16" name="Objective-Version">
    <vt:lpwstr>5.0</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